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ThisWorkbook" hidePivotFieldList="1"/>
  <mc:AlternateContent xmlns:mc="http://schemas.openxmlformats.org/markup-compatibility/2006">
    <mc:Choice Requires="x15">
      <x15ac:absPath xmlns:x15ac="http://schemas.microsoft.com/office/spreadsheetml/2010/11/ac" url="https://d.docs.live.net/e247deb32d3ba79d/Documentos/"/>
    </mc:Choice>
  </mc:AlternateContent>
  <xr:revisionPtr revIDLastSave="16" documentId="13_ncr:1_{F389154B-824E-4BD5-8A26-C2CF8CC2754B}" xr6:coauthVersionLast="47" xr6:coauthVersionMax="47" xr10:uidLastSave="{18514725-7165-41AD-954B-E3FC2B6A7CDF}"/>
  <bookViews>
    <workbookView xWindow="-120" yWindow="-120" windowWidth="20730" windowHeight="11760" tabRatio="743" firstSheet="3" activeTab="6" xr2:uid="{00000000-000D-0000-FFFF-FFFF00000000}"/>
  </bookViews>
  <sheets>
    <sheet name="MENU" sheetId="49" r:id="rId1"/>
    <sheet name="OPCIONES" sheetId="50" r:id="rId2"/>
    <sheet name="INICIO" sheetId="16" r:id="rId3"/>
    <sheet name="CONTEXTO E IDENTIFICACIÓN" sheetId="41" r:id="rId4"/>
    <sheet name="PROB E IMPACTO INHERENTE" sheetId="44" r:id="rId5"/>
    <sheet name="MAPA DE CALOR INHERENTE" sheetId="45" r:id="rId6"/>
    <sheet name="VALORACIÓN DEL CONTROL" sheetId="42" r:id="rId7"/>
    <sheet name="MAPA DE CALOR RESIDUAL" sheetId="43" r:id="rId8"/>
    <sheet name="Mapa de calor" sheetId="17" state="hidden" r:id="rId9"/>
    <sheet name="OBJ_PRO" sheetId="14" state="hidden" r:id="rId10"/>
    <sheet name="MAPAS INHERENTE Y RESIDUAL" sheetId="47" r:id="rId11"/>
    <sheet name="FÓRMULAS" sheetId="46" r:id="rId12"/>
  </sheets>
  <externalReferences>
    <externalReference r:id="rId13"/>
    <externalReference r:id="rId14"/>
  </externalReferences>
  <definedNames>
    <definedName name="_xlnm._FilterDatabase" localSheetId="3" hidden="1">'CONTEXTO E IDENTIFICACIÓN'!$A$54:$O$119</definedName>
    <definedName name="_xlnm._FilterDatabase" localSheetId="5" hidden="1">'MAPA DE CALOR INHERENTE'!$A$8:$G$8</definedName>
    <definedName name="_xlnm._FilterDatabase" localSheetId="7" hidden="1">'MAPA DE CALOR RESIDUAL'!$A$8:$H$8</definedName>
    <definedName name="_xlnm._FilterDatabase" localSheetId="4" hidden="1">'PROB E IMPACTO INHERENTE'!$A$8:$Q$73</definedName>
    <definedName name="_xlnm._FilterDatabase" localSheetId="6" hidden="1">'VALORACIÓN DEL CONTROL'!$A$54:$DX$314</definedName>
    <definedName name="Afectación_Económica">'[1]3 PROBABIL E IMPACTO INHERENTE'!$Z$9:$Z$14</definedName>
    <definedName name="_xlnm.Print_Area" localSheetId="3">'CONTEXTO E IDENTIFICACIÓN'!$A$1:$O$54</definedName>
    <definedName name="_xlnm.Print_Area" localSheetId="2">INICIO!$A$1:$N$91</definedName>
    <definedName name="_xlnm.Print_Area" localSheetId="6">'VALORACIÓN DEL CONTROL'!$A$1:$BH$54</definedName>
    <definedName name="CALIFICACION" localSheetId="3">#REF!</definedName>
    <definedName name="CALIFICACION" localSheetId="6">#REF!</definedName>
    <definedName name="CALIFICACION">#REF!</definedName>
    <definedName name="_xlnm.Criteria" localSheetId="3">'CONTEXTO E IDENTIFICACIÓN'!$M$15:$M$16</definedName>
    <definedName name="_xlnm.Criteria" localSheetId="6">'VALORACIÓN DEL CONTROL'!#REF!</definedName>
    <definedName name="Dimensiones" localSheetId="3">#REF!</definedName>
    <definedName name="Dimensiones" localSheetId="6">#REF!</definedName>
    <definedName name="Dimensiones">#REF!</definedName>
    <definedName name="Estrategias" localSheetId="3">#REF!</definedName>
    <definedName name="Estrategias" localSheetId="6">#REF!</definedName>
    <definedName name="Estrategias">#REF!</definedName>
    <definedName name="Lista_proceso">[2]PA_SERVCIUDA!$F$2</definedName>
    <definedName name="Lista_reporte">[2]REPORTE!$C$5</definedName>
    <definedName name="Objetivo_1" localSheetId="3">#REF!</definedName>
    <definedName name="Objetivo_1" localSheetId="6">#REF!</definedName>
    <definedName name="Objetivo_1">#REF!</definedName>
    <definedName name="Objetivo_2" localSheetId="3">#REF!</definedName>
    <definedName name="Objetivo_2" localSheetId="6">#REF!</definedName>
    <definedName name="Objetivo_2">#REF!</definedName>
    <definedName name="Objetivo_3" localSheetId="3">#REF!</definedName>
    <definedName name="Objetivo_3" localSheetId="6">#REF!</definedName>
    <definedName name="Objetivo_3">#REF!</definedName>
    <definedName name="Objetivo_4" localSheetId="3">#REF!</definedName>
    <definedName name="Objetivo_4" localSheetId="6">#REF!</definedName>
    <definedName name="Objetivo_4">#REF!</definedName>
    <definedName name="Objetivo_5" localSheetId="3">#REF!</definedName>
    <definedName name="Objetivo_5" localSheetId="6">#REF!</definedName>
    <definedName name="Objetivo_5">#REF!</definedName>
    <definedName name="objetivos_institucionales" localSheetId="3">#REF!</definedName>
    <definedName name="objetivos_institucionales" localSheetId="6">#REF!</definedName>
    <definedName name="objetivos_institucionales">#REF!</definedName>
    <definedName name="Planes_institucionales" localSheetId="3">#REF!</definedName>
    <definedName name="Planes_institucionales" localSheetId="6">#REF!</definedName>
    <definedName name="Planes_institucionales">#REF!</definedName>
    <definedName name="Politica" localSheetId="3">#REF!</definedName>
    <definedName name="Politica" localSheetId="6">#REF!</definedName>
    <definedName name="Politica">#REF!</definedName>
    <definedName name="PROBABILIDAD" localSheetId="3">#REF!</definedName>
    <definedName name="PROBABILIDAD" localSheetId="6">#REF!</definedName>
    <definedName name="PROBABILIDAD">#REF!</definedName>
    <definedName name="Proceso" localSheetId="3">#REF!</definedName>
    <definedName name="Proceso" localSheetId="6">#REF!</definedName>
    <definedName name="Proceso">#REF!</definedName>
    <definedName name="Recursos" localSheetId="3">#REF!</definedName>
    <definedName name="Recursos" localSheetId="6">#REF!</definedName>
    <definedName name="Recursos">#REF!</definedName>
    <definedName name="Reputacional">'[1]3 PROBABIL E IMPACTO INHERENTE'!$AA$9:$AA$14</definedName>
    <definedName name="SERVCIUDA" localSheetId="3">#REF!</definedName>
    <definedName name="SERVCIUDA" localSheetId="6">#REF!</definedName>
    <definedName name="SERVCIUDA">#REF!</definedName>
    <definedName name="SERVICIO_AL_CIUDADANO_Y_PARTICIPACION" localSheetId="3">#REF!</definedName>
    <definedName name="SERVICIO_AL_CIUDADANO_Y_PARTICIPACION" localSheetId="6">#REF!</definedName>
    <definedName name="SERVICIO_AL_CIUDADANO_Y_PARTICIPACION">#REF!</definedName>
    <definedName name="Tipo_indicador" localSheetId="3">#REF!</definedName>
    <definedName name="Tipo_indicador" localSheetId="6">#REF!</definedName>
    <definedName name="Tipo_indicador">#REF!</definedName>
    <definedName name="TipoControl" localSheetId="3">#REF!</definedName>
    <definedName name="TipoControl" localSheetId="6">#REF!</definedName>
    <definedName name="TipoControl">#REF!</definedName>
    <definedName name="Unidad_medida" localSheetId="3">#REF!</definedName>
    <definedName name="Unidad_medida" localSheetId="6">#REF!</definedName>
    <definedName name="Unidad_medida">#REF!</definedName>
    <definedName name="Valores" localSheetId="3">#REF!</definedName>
    <definedName name="Valores" localSheetId="6">#REF!</definedName>
    <definedName name="Valor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2" i="42" l="1"/>
  <c r="L91" i="42"/>
  <c r="D16" i="44"/>
  <c r="L245" i="42" l="1"/>
  <c r="L246" i="42"/>
  <c r="L247" i="42"/>
  <c r="L248" i="42"/>
  <c r="L249" i="42"/>
  <c r="L250" i="42"/>
  <c r="L251" i="42"/>
  <c r="L252" i="42"/>
  <c r="L253" i="42"/>
  <c r="L254" i="42"/>
  <c r="L255" i="42"/>
  <c r="L256" i="42"/>
  <c r="L257" i="42"/>
  <c r="L258" i="42"/>
  <c r="L259" i="42"/>
  <c r="L260" i="42"/>
  <c r="L261" i="42"/>
  <c r="L262" i="42"/>
  <c r="L263" i="42"/>
  <c r="L264" i="42"/>
  <c r="L265" i="42"/>
  <c r="L266" i="42"/>
  <c r="L267" i="42"/>
  <c r="L268" i="42"/>
  <c r="L269" i="42"/>
  <c r="L270" i="42"/>
  <c r="L271" i="42"/>
  <c r="L272" i="42"/>
  <c r="L273" i="42"/>
  <c r="L274" i="42"/>
  <c r="L275" i="42"/>
  <c r="L276" i="42"/>
  <c r="L277" i="42"/>
  <c r="L278" i="42"/>
  <c r="L279" i="42"/>
  <c r="L280" i="42"/>
  <c r="L281" i="42"/>
  <c r="L282" i="42"/>
  <c r="L283" i="42"/>
  <c r="L284" i="42"/>
  <c r="L285" i="42"/>
  <c r="L286" i="42"/>
  <c r="L287" i="42"/>
  <c r="L288" i="42"/>
  <c r="L289" i="42"/>
  <c r="L290" i="42"/>
  <c r="L291" i="42"/>
  <c r="C181" i="42"/>
  <c r="C35" i="44" l="1"/>
  <c r="C156" i="42" l="1"/>
  <c r="C157" i="42"/>
  <c r="C158" i="42"/>
  <c r="C160" i="42"/>
  <c r="C161" i="42"/>
  <c r="C162" i="42"/>
  <c r="F51" i="44" l="1"/>
  <c r="F44" i="44" l="1"/>
  <c r="F14" i="44" l="1"/>
  <c r="N117" i="41"/>
  <c r="L211" i="42" l="1"/>
  <c r="L83" i="42" l="1"/>
  <c r="A69" i="43" l="1"/>
  <c r="B69" i="43"/>
  <c r="A70" i="43"/>
  <c r="B70" i="43"/>
  <c r="A71" i="43"/>
  <c r="B71" i="43"/>
  <c r="A72" i="43"/>
  <c r="B72" i="43"/>
  <c r="A73" i="43"/>
  <c r="B73" i="43"/>
  <c r="D312" i="42"/>
  <c r="D313" i="42"/>
  <c r="D314" i="42"/>
  <c r="D311" i="42"/>
  <c r="C312" i="42"/>
  <c r="C313" i="42"/>
  <c r="C314" i="42"/>
  <c r="C311" i="42"/>
  <c r="D308" i="42"/>
  <c r="D309" i="42"/>
  <c r="D310" i="42"/>
  <c r="D307" i="42"/>
  <c r="C308" i="42"/>
  <c r="C309" i="42"/>
  <c r="C310" i="42"/>
  <c r="C307" i="42"/>
  <c r="D304" i="42"/>
  <c r="D305" i="42"/>
  <c r="D306" i="42"/>
  <c r="D303" i="42"/>
  <c r="C304" i="42"/>
  <c r="C305" i="42"/>
  <c r="C306" i="42"/>
  <c r="C303" i="42"/>
  <c r="D300" i="42"/>
  <c r="D301" i="42"/>
  <c r="D302" i="42"/>
  <c r="D299" i="42"/>
  <c r="C300" i="42"/>
  <c r="C301" i="42"/>
  <c r="C302" i="42"/>
  <c r="C299" i="42"/>
  <c r="D296" i="42"/>
  <c r="D297" i="42"/>
  <c r="D298" i="42"/>
  <c r="D295" i="42"/>
  <c r="C296" i="42"/>
  <c r="C297" i="42"/>
  <c r="C298" i="42"/>
  <c r="C295" i="42"/>
  <c r="A311" i="42"/>
  <c r="A307" i="42"/>
  <c r="A303" i="42"/>
  <c r="A299" i="42"/>
  <c r="A295" i="42"/>
  <c r="S314" i="42"/>
  <c r="Q314" i="42"/>
  <c r="P314" i="42"/>
  <c r="L314" i="42"/>
  <c r="S313" i="42"/>
  <c r="Q313" i="42"/>
  <c r="P313" i="42"/>
  <c r="L313" i="42"/>
  <c r="S312" i="42"/>
  <c r="Q312" i="42"/>
  <c r="P312" i="42"/>
  <c r="L312" i="42"/>
  <c r="S311" i="42"/>
  <c r="Q311" i="42"/>
  <c r="P311" i="42"/>
  <c r="L311" i="42"/>
  <c r="S310" i="42"/>
  <c r="Q310" i="42"/>
  <c r="P310" i="42"/>
  <c r="L310" i="42"/>
  <c r="S309" i="42"/>
  <c r="Q309" i="42"/>
  <c r="P309" i="42"/>
  <c r="L309" i="42"/>
  <c r="S308" i="42"/>
  <c r="Q308" i="42"/>
  <c r="P308" i="42"/>
  <c r="L308" i="42"/>
  <c r="S307" i="42"/>
  <c r="Q307" i="42"/>
  <c r="P307" i="42"/>
  <c r="L307" i="42"/>
  <c r="S306" i="42"/>
  <c r="Q306" i="42"/>
  <c r="P306" i="42"/>
  <c r="L306" i="42"/>
  <c r="S305" i="42"/>
  <c r="Q305" i="42"/>
  <c r="P305" i="42"/>
  <c r="L305" i="42"/>
  <c r="S304" i="42"/>
  <c r="Q304" i="42"/>
  <c r="P304" i="42"/>
  <c r="L304" i="42"/>
  <c r="S303" i="42"/>
  <c r="Q303" i="42"/>
  <c r="P303" i="42"/>
  <c r="L303" i="42"/>
  <c r="S302" i="42"/>
  <c r="Q302" i="42"/>
  <c r="P302" i="42"/>
  <c r="L302" i="42"/>
  <c r="S301" i="42"/>
  <c r="Q301" i="42"/>
  <c r="P301" i="42"/>
  <c r="L301" i="42"/>
  <c r="S300" i="42"/>
  <c r="Q300" i="42"/>
  <c r="P300" i="42"/>
  <c r="L300" i="42"/>
  <c r="S299" i="42"/>
  <c r="Q299" i="42"/>
  <c r="P299" i="42"/>
  <c r="L299" i="42"/>
  <c r="S298" i="42"/>
  <c r="Q298" i="42"/>
  <c r="P298" i="42"/>
  <c r="L298" i="42"/>
  <c r="S297" i="42"/>
  <c r="Q297" i="42"/>
  <c r="P297" i="42"/>
  <c r="L297" i="42"/>
  <c r="S296" i="42"/>
  <c r="Q296" i="42"/>
  <c r="P296" i="42"/>
  <c r="L296" i="42"/>
  <c r="S295" i="42"/>
  <c r="Q295" i="42"/>
  <c r="P295" i="42"/>
  <c r="L295" i="42"/>
  <c r="C69" i="45"/>
  <c r="C70" i="45"/>
  <c r="C71" i="45"/>
  <c r="C72" i="45"/>
  <c r="C73" i="45"/>
  <c r="B69" i="45"/>
  <c r="B70" i="45"/>
  <c r="B71" i="45"/>
  <c r="B72" i="45"/>
  <c r="B73" i="45"/>
  <c r="A69" i="45"/>
  <c r="A70" i="45"/>
  <c r="A71" i="45"/>
  <c r="A72" i="45"/>
  <c r="A73" i="45"/>
  <c r="O69" i="44"/>
  <c r="O70" i="44"/>
  <c r="O71" i="44"/>
  <c r="O72" i="44"/>
  <c r="O73" i="44"/>
  <c r="N69" i="44"/>
  <c r="N70" i="44"/>
  <c r="N71" i="44"/>
  <c r="N72" i="44"/>
  <c r="N73" i="44"/>
  <c r="L69" i="44"/>
  <c r="L70" i="44"/>
  <c r="L71" i="44"/>
  <c r="L72" i="44"/>
  <c r="L73" i="44"/>
  <c r="K69" i="44"/>
  <c r="K70" i="44"/>
  <c r="K71" i="44"/>
  <c r="K72" i="44"/>
  <c r="K73" i="44"/>
  <c r="G69" i="44"/>
  <c r="I69" i="44" s="1"/>
  <c r="E69" i="45" s="1"/>
  <c r="G70" i="44"/>
  <c r="I70" i="44" s="1"/>
  <c r="E70" i="45" s="1"/>
  <c r="G70" i="45" s="1"/>
  <c r="G71" i="44"/>
  <c r="H71" i="44" s="1"/>
  <c r="F303" i="42" s="1"/>
  <c r="G72" i="44"/>
  <c r="I72" i="44" s="1"/>
  <c r="E72" i="45" s="1"/>
  <c r="G72" i="45" s="1"/>
  <c r="G73" i="44"/>
  <c r="I73" i="44" s="1"/>
  <c r="E73" i="45" s="1"/>
  <c r="G73" i="45" s="1"/>
  <c r="D69" i="44"/>
  <c r="D70" i="44"/>
  <c r="D71" i="44"/>
  <c r="D72" i="44"/>
  <c r="D73" i="44"/>
  <c r="C69" i="44"/>
  <c r="C70" i="44"/>
  <c r="C71" i="44"/>
  <c r="C72" i="44"/>
  <c r="C73" i="44"/>
  <c r="B69" i="44"/>
  <c r="B70" i="44"/>
  <c r="B71" i="44"/>
  <c r="B72" i="44"/>
  <c r="B73" i="44"/>
  <c r="A69" i="44"/>
  <c r="A70" i="44"/>
  <c r="A71" i="44"/>
  <c r="A72" i="44"/>
  <c r="A73" i="44"/>
  <c r="N115" i="41"/>
  <c r="C69" i="43" s="1"/>
  <c r="N116" i="41"/>
  <c r="C70" i="43" s="1"/>
  <c r="C71" i="43"/>
  <c r="N118" i="41"/>
  <c r="C72" i="43" s="1"/>
  <c r="N119" i="41"/>
  <c r="D73" i="45" s="1"/>
  <c r="W299" i="42" l="1"/>
  <c r="W302" i="42"/>
  <c r="W305" i="42"/>
  <c r="W311" i="42"/>
  <c r="W295" i="42"/>
  <c r="W298" i="42"/>
  <c r="W301" i="42"/>
  <c r="W307" i="42"/>
  <c r="W310" i="42"/>
  <c r="W313" i="42"/>
  <c r="W300" i="42"/>
  <c r="W312" i="42"/>
  <c r="H73" i="44"/>
  <c r="F311" i="42" s="1"/>
  <c r="H72" i="44"/>
  <c r="F307" i="42" s="1"/>
  <c r="I71" i="44"/>
  <c r="E71" i="45" s="1"/>
  <c r="G71" i="45" s="1"/>
  <c r="W297" i="42"/>
  <c r="W303" i="42"/>
  <c r="W304" i="42"/>
  <c r="W306" i="42"/>
  <c r="W309" i="42"/>
  <c r="W296" i="42"/>
  <c r="W308" i="42"/>
  <c r="E71" i="44"/>
  <c r="P71" i="44"/>
  <c r="G303" i="42" s="1"/>
  <c r="P69" i="44"/>
  <c r="G295" i="42" s="1"/>
  <c r="P73" i="44"/>
  <c r="G311" i="42" s="1"/>
  <c r="P72" i="44"/>
  <c r="Q72" i="44" s="1"/>
  <c r="F72" i="45" s="1"/>
  <c r="H69" i="44"/>
  <c r="F295" i="42" s="1"/>
  <c r="P70" i="44"/>
  <c r="G299" i="42" s="1"/>
  <c r="D71" i="45"/>
  <c r="E69" i="44"/>
  <c r="D69" i="45"/>
  <c r="E72" i="44"/>
  <c r="H70" i="44"/>
  <c r="F299" i="42" s="1"/>
  <c r="D72" i="45"/>
  <c r="E307" i="42"/>
  <c r="E311" i="42"/>
  <c r="C73" i="43"/>
  <c r="E70" i="44"/>
  <c r="D70" i="45"/>
  <c r="W314" i="42"/>
  <c r="E295" i="42"/>
  <c r="E299" i="42"/>
  <c r="E73" i="44"/>
  <c r="E303" i="42"/>
  <c r="C9" i="45"/>
  <c r="D9" i="44"/>
  <c r="C9" i="44"/>
  <c r="C68" i="44"/>
  <c r="D294" i="42"/>
  <c r="D293" i="42"/>
  <c r="D292" i="42"/>
  <c r="D291" i="42"/>
  <c r="D290" i="42"/>
  <c r="D289" i="42"/>
  <c r="D288" i="42"/>
  <c r="D287" i="42"/>
  <c r="D286" i="42"/>
  <c r="D285" i="42"/>
  <c r="D284" i="42"/>
  <c r="D283" i="42"/>
  <c r="D282" i="42"/>
  <c r="D281" i="42"/>
  <c r="D280" i="42"/>
  <c r="D279" i="42"/>
  <c r="D278" i="42"/>
  <c r="D277" i="42"/>
  <c r="D276" i="42"/>
  <c r="D275" i="42"/>
  <c r="D274" i="42"/>
  <c r="D273" i="42"/>
  <c r="D272" i="42"/>
  <c r="D271" i="42"/>
  <c r="D270" i="42"/>
  <c r="D269" i="42"/>
  <c r="D268" i="42"/>
  <c r="D267" i="42"/>
  <c r="D266" i="42"/>
  <c r="D265" i="42"/>
  <c r="D264" i="42"/>
  <c r="D263" i="42"/>
  <c r="D262" i="42"/>
  <c r="D261" i="42"/>
  <c r="D260" i="42"/>
  <c r="D259" i="42"/>
  <c r="D258" i="42"/>
  <c r="D257" i="42"/>
  <c r="D256" i="42"/>
  <c r="D255" i="42"/>
  <c r="D254" i="42"/>
  <c r="D253" i="42"/>
  <c r="D252" i="42"/>
  <c r="D251" i="42"/>
  <c r="D250" i="42"/>
  <c r="D249" i="42"/>
  <c r="D248" i="42"/>
  <c r="D247" i="42"/>
  <c r="D246" i="42"/>
  <c r="D245" i="42"/>
  <c r="D244" i="42"/>
  <c r="D243" i="42"/>
  <c r="D242" i="42"/>
  <c r="D241" i="42"/>
  <c r="D240" i="42"/>
  <c r="D239" i="42"/>
  <c r="D238" i="42"/>
  <c r="D237" i="42"/>
  <c r="D236" i="42"/>
  <c r="D235" i="42"/>
  <c r="D234" i="42"/>
  <c r="D233" i="42"/>
  <c r="D232" i="42"/>
  <c r="D231" i="42"/>
  <c r="D230" i="42"/>
  <c r="D229" i="42"/>
  <c r="D228" i="42"/>
  <c r="D227" i="42"/>
  <c r="D226" i="42"/>
  <c r="D225" i="42"/>
  <c r="D224" i="42"/>
  <c r="D223" i="42"/>
  <c r="D222" i="42"/>
  <c r="D221" i="42"/>
  <c r="D220" i="42"/>
  <c r="D219" i="42"/>
  <c r="D218" i="42"/>
  <c r="D217" i="42"/>
  <c r="D216" i="42"/>
  <c r="D215" i="42"/>
  <c r="D214" i="42"/>
  <c r="D213" i="42"/>
  <c r="D212" i="42"/>
  <c r="D211" i="42"/>
  <c r="D210" i="42"/>
  <c r="D209" i="42"/>
  <c r="D208" i="42"/>
  <c r="D207" i="42"/>
  <c r="D206" i="42"/>
  <c r="D205" i="42"/>
  <c r="D204" i="42"/>
  <c r="D203" i="42"/>
  <c r="D202" i="42"/>
  <c r="D201" i="42"/>
  <c r="D200" i="42"/>
  <c r="D199" i="42"/>
  <c r="D198" i="42"/>
  <c r="D197" i="42"/>
  <c r="D196" i="42"/>
  <c r="D195" i="42"/>
  <c r="D194" i="42"/>
  <c r="D193" i="42"/>
  <c r="D192" i="42"/>
  <c r="D191" i="42"/>
  <c r="D190" i="42"/>
  <c r="D189" i="42"/>
  <c r="D188" i="42"/>
  <c r="D187" i="42"/>
  <c r="D186" i="42"/>
  <c r="D185" i="42"/>
  <c r="D184" i="42"/>
  <c r="D183" i="42"/>
  <c r="D182" i="42"/>
  <c r="D181" i="42"/>
  <c r="D180" i="42"/>
  <c r="D179" i="42"/>
  <c r="D178" i="42"/>
  <c r="D177" i="42"/>
  <c r="D176" i="42"/>
  <c r="D175" i="42"/>
  <c r="D174" i="42"/>
  <c r="D173" i="42"/>
  <c r="D172" i="42"/>
  <c r="D171" i="42"/>
  <c r="D170" i="42"/>
  <c r="D169" i="42"/>
  <c r="D168" i="42"/>
  <c r="D167" i="42"/>
  <c r="D166" i="42"/>
  <c r="D165" i="42"/>
  <c r="D164" i="42"/>
  <c r="D163" i="42"/>
  <c r="D159" i="42"/>
  <c r="D155" i="42"/>
  <c r="D154" i="42"/>
  <c r="D153" i="42"/>
  <c r="D152" i="42"/>
  <c r="D151" i="42"/>
  <c r="D150" i="42"/>
  <c r="D149" i="42"/>
  <c r="D148" i="42"/>
  <c r="D147" i="42"/>
  <c r="D146" i="42"/>
  <c r="D145" i="42"/>
  <c r="D144" i="42"/>
  <c r="D143" i="42"/>
  <c r="D142" i="42"/>
  <c r="D141" i="42"/>
  <c r="D140" i="42"/>
  <c r="D139" i="42"/>
  <c r="D138" i="42"/>
  <c r="D137" i="42"/>
  <c r="D136" i="42"/>
  <c r="D135" i="42"/>
  <c r="D134" i="42"/>
  <c r="D133" i="42"/>
  <c r="D132" i="42"/>
  <c r="D131" i="42"/>
  <c r="D130" i="42"/>
  <c r="D129" i="42"/>
  <c r="D128" i="42"/>
  <c r="D127" i="42"/>
  <c r="D126" i="42"/>
  <c r="D125" i="42"/>
  <c r="D124" i="42"/>
  <c r="D123" i="42"/>
  <c r="D122" i="42"/>
  <c r="D121" i="42"/>
  <c r="D120" i="42"/>
  <c r="D119" i="42"/>
  <c r="D118" i="42"/>
  <c r="D117" i="42"/>
  <c r="D116" i="42"/>
  <c r="D115" i="42"/>
  <c r="D114" i="42"/>
  <c r="D113" i="42"/>
  <c r="D112" i="42"/>
  <c r="D111" i="42"/>
  <c r="D110" i="42"/>
  <c r="D109" i="42"/>
  <c r="D108" i="42"/>
  <c r="D107" i="42"/>
  <c r="D106" i="42"/>
  <c r="D105" i="42"/>
  <c r="D104" i="42"/>
  <c r="D103" i="42"/>
  <c r="D102" i="42"/>
  <c r="D101" i="42"/>
  <c r="D100" i="42"/>
  <c r="D99" i="42"/>
  <c r="D98" i="42"/>
  <c r="D97" i="42"/>
  <c r="D96" i="42"/>
  <c r="D95" i="42"/>
  <c r="D94" i="42"/>
  <c r="D93" i="42"/>
  <c r="D92" i="42"/>
  <c r="D91" i="42"/>
  <c r="D90" i="42"/>
  <c r="D89" i="42"/>
  <c r="D88" i="42"/>
  <c r="D87" i="42"/>
  <c r="D86" i="42"/>
  <c r="D85" i="42"/>
  <c r="D84" i="42"/>
  <c r="D83" i="42"/>
  <c r="D82" i="42"/>
  <c r="D81" i="42"/>
  <c r="D80" i="42"/>
  <c r="D79" i="42"/>
  <c r="D78" i="42"/>
  <c r="D77" i="42"/>
  <c r="D76" i="42"/>
  <c r="D75" i="42"/>
  <c r="D74" i="42"/>
  <c r="D73" i="42"/>
  <c r="D72" i="42"/>
  <c r="D71" i="42"/>
  <c r="D70" i="42"/>
  <c r="D69" i="42"/>
  <c r="D68" i="42"/>
  <c r="D67" i="42"/>
  <c r="D66" i="42"/>
  <c r="D65" i="42"/>
  <c r="D64" i="42"/>
  <c r="D63" i="42"/>
  <c r="D62" i="42"/>
  <c r="D61" i="42"/>
  <c r="D60" i="42"/>
  <c r="D59" i="42"/>
  <c r="D58" i="42"/>
  <c r="D57" i="42"/>
  <c r="D56" i="42"/>
  <c r="D55" i="42"/>
  <c r="C292" i="42"/>
  <c r="C293" i="42"/>
  <c r="C294" i="42"/>
  <c r="C291" i="42"/>
  <c r="C288" i="42"/>
  <c r="C289" i="42"/>
  <c r="C290" i="42"/>
  <c r="C287" i="42"/>
  <c r="C284" i="42"/>
  <c r="C285" i="42"/>
  <c r="C286" i="42"/>
  <c r="C283" i="42"/>
  <c r="C281" i="42"/>
  <c r="C280" i="42"/>
  <c r="C282" i="42"/>
  <c r="C279" i="42"/>
  <c r="C276" i="42"/>
  <c r="C277" i="42"/>
  <c r="C278" i="42"/>
  <c r="C275" i="42"/>
  <c r="C272" i="42"/>
  <c r="C273" i="42"/>
  <c r="C274" i="42"/>
  <c r="C271" i="42"/>
  <c r="C268" i="42"/>
  <c r="C269" i="42"/>
  <c r="C270" i="42"/>
  <c r="C267" i="42"/>
  <c r="C264" i="42"/>
  <c r="C265" i="42"/>
  <c r="C266" i="42"/>
  <c r="C263" i="42"/>
  <c r="C260" i="42"/>
  <c r="C261" i="42"/>
  <c r="C262" i="42"/>
  <c r="C259" i="42"/>
  <c r="C256" i="42"/>
  <c r="C257" i="42"/>
  <c r="C258" i="42"/>
  <c r="C255" i="42"/>
  <c r="C252" i="42"/>
  <c r="C253" i="42"/>
  <c r="C254" i="42"/>
  <c r="C251" i="42"/>
  <c r="C248" i="42"/>
  <c r="C249" i="42"/>
  <c r="C250" i="42"/>
  <c r="C247" i="42"/>
  <c r="C244" i="42"/>
  <c r="C245" i="42"/>
  <c r="C246" i="42"/>
  <c r="C243" i="42"/>
  <c r="C240" i="42"/>
  <c r="C241" i="42"/>
  <c r="C242" i="42"/>
  <c r="C239" i="42"/>
  <c r="C236" i="42"/>
  <c r="C237" i="42"/>
  <c r="C238" i="42"/>
  <c r="C235" i="42"/>
  <c r="C232" i="42"/>
  <c r="C233" i="42"/>
  <c r="C234" i="42"/>
  <c r="C231" i="42"/>
  <c r="C230" i="42"/>
  <c r="C228" i="42"/>
  <c r="C229" i="42"/>
  <c r="C227" i="42"/>
  <c r="C224" i="42"/>
  <c r="C225" i="42"/>
  <c r="C226" i="42"/>
  <c r="C223" i="42"/>
  <c r="C220" i="42"/>
  <c r="C221" i="42"/>
  <c r="C222" i="42"/>
  <c r="C219" i="42"/>
  <c r="C216" i="42"/>
  <c r="C217" i="42"/>
  <c r="C218" i="42"/>
  <c r="C215" i="42"/>
  <c r="C213" i="42"/>
  <c r="C214" i="42"/>
  <c r="C212" i="42"/>
  <c r="C211" i="42"/>
  <c r="C209" i="42"/>
  <c r="C210" i="42"/>
  <c r="C208" i="42"/>
  <c r="C207" i="42"/>
  <c r="C206" i="42"/>
  <c r="C204" i="42"/>
  <c r="C205" i="42"/>
  <c r="C203" i="42"/>
  <c r="C200" i="42"/>
  <c r="C201" i="42"/>
  <c r="C202" i="42"/>
  <c r="C199" i="42"/>
  <c r="C196" i="42"/>
  <c r="C197" i="42"/>
  <c r="C198" i="42"/>
  <c r="C195" i="42"/>
  <c r="C192" i="42"/>
  <c r="C193" i="42"/>
  <c r="C194" i="42"/>
  <c r="C191" i="42"/>
  <c r="C188" i="42"/>
  <c r="C189" i="42"/>
  <c r="C190" i="42"/>
  <c r="C187" i="42"/>
  <c r="C184" i="42"/>
  <c r="C185" i="42"/>
  <c r="C186" i="42"/>
  <c r="C183" i="42"/>
  <c r="C180" i="42"/>
  <c r="C182" i="42"/>
  <c r="C179" i="42"/>
  <c r="C176" i="42"/>
  <c r="C177" i="42"/>
  <c r="C178" i="42"/>
  <c r="C175" i="42"/>
  <c r="C172" i="42"/>
  <c r="C173" i="42"/>
  <c r="C174" i="42"/>
  <c r="C171" i="42"/>
  <c r="C168" i="42"/>
  <c r="C169" i="42"/>
  <c r="C170" i="42"/>
  <c r="C167" i="42"/>
  <c r="C164" i="42"/>
  <c r="C165" i="42"/>
  <c r="C166" i="42"/>
  <c r="C163" i="42"/>
  <c r="C159" i="42"/>
  <c r="C155" i="42"/>
  <c r="C153" i="42"/>
  <c r="C154" i="42"/>
  <c r="C152" i="42"/>
  <c r="C151" i="42"/>
  <c r="C148" i="42"/>
  <c r="C149" i="42"/>
  <c r="C150" i="42"/>
  <c r="C147" i="42"/>
  <c r="C144" i="42"/>
  <c r="C145" i="42"/>
  <c r="C146" i="42"/>
  <c r="C143" i="42"/>
  <c r="C140" i="42"/>
  <c r="C141" i="42"/>
  <c r="C142" i="42"/>
  <c r="C139" i="42"/>
  <c r="C136" i="42"/>
  <c r="C137" i="42"/>
  <c r="C138" i="42"/>
  <c r="C135" i="42"/>
  <c r="C133" i="42"/>
  <c r="C134" i="42"/>
  <c r="C132" i="42"/>
  <c r="C131" i="42"/>
  <c r="C129" i="42"/>
  <c r="C130" i="42"/>
  <c r="C128" i="42"/>
  <c r="C127" i="42"/>
  <c r="C124" i="42"/>
  <c r="C125" i="42"/>
  <c r="C126" i="42"/>
  <c r="C123" i="42"/>
  <c r="C120" i="42"/>
  <c r="C121" i="42"/>
  <c r="C122" i="42"/>
  <c r="C119" i="42"/>
  <c r="C116" i="42"/>
  <c r="C117" i="42"/>
  <c r="C118" i="42"/>
  <c r="C115" i="42"/>
  <c r="C112" i="42"/>
  <c r="C113" i="42"/>
  <c r="C114" i="42"/>
  <c r="C111" i="42"/>
  <c r="C108" i="42"/>
  <c r="C109" i="42"/>
  <c r="C110" i="42"/>
  <c r="C107" i="42"/>
  <c r="C104" i="42"/>
  <c r="C105" i="42"/>
  <c r="C106" i="42"/>
  <c r="C103" i="42"/>
  <c r="C100" i="42"/>
  <c r="C101" i="42"/>
  <c r="C102" i="42"/>
  <c r="C99" i="42"/>
  <c r="C96" i="42"/>
  <c r="C97" i="42"/>
  <c r="C98" i="42"/>
  <c r="C95" i="42"/>
  <c r="C92" i="42"/>
  <c r="C93" i="42"/>
  <c r="C94" i="42"/>
  <c r="C91" i="42"/>
  <c r="C88" i="42"/>
  <c r="C89" i="42"/>
  <c r="C90" i="42"/>
  <c r="C87" i="42"/>
  <c r="C84" i="42"/>
  <c r="C85" i="42"/>
  <c r="C86" i="42"/>
  <c r="C83" i="42"/>
  <c r="C80" i="42"/>
  <c r="C81" i="42"/>
  <c r="C82" i="42"/>
  <c r="C79" i="42"/>
  <c r="C76" i="42"/>
  <c r="C77" i="42"/>
  <c r="C78" i="42"/>
  <c r="C75" i="42"/>
  <c r="C72" i="42"/>
  <c r="C73" i="42"/>
  <c r="C74" i="42"/>
  <c r="C71" i="42"/>
  <c r="C68" i="42"/>
  <c r="C69" i="42"/>
  <c r="C70" i="42"/>
  <c r="C67" i="42"/>
  <c r="C64" i="42"/>
  <c r="C65" i="42"/>
  <c r="C66" i="42"/>
  <c r="C63" i="42"/>
  <c r="C60" i="42"/>
  <c r="C61" i="42"/>
  <c r="C62" i="42"/>
  <c r="C59" i="42"/>
  <c r="C58" i="42"/>
  <c r="C56" i="42"/>
  <c r="C57" i="42"/>
  <c r="C55" i="42"/>
  <c r="A291" i="42"/>
  <c r="A287" i="42"/>
  <c r="A283" i="42"/>
  <c r="A279" i="42"/>
  <c r="A275" i="42"/>
  <c r="A271" i="42"/>
  <c r="A267" i="42"/>
  <c r="A263" i="42"/>
  <c r="A259" i="42"/>
  <c r="A255" i="42"/>
  <c r="A251" i="42"/>
  <c r="A247" i="42"/>
  <c r="A243" i="42"/>
  <c r="A239" i="42"/>
  <c r="A235" i="42"/>
  <c r="A231" i="42"/>
  <c r="A227" i="42"/>
  <c r="A223" i="42"/>
  <c r="A219" i="42"/>
  <c r="A215" i="42"/>
  <c r="A211" i="42"/>
  <c r="A207" i="42"/>
  <c r="A203" i="42"/>
  <c r="A199" i="42"/>
  <c r="A195" i="42"/>
  <c r="A191" i="42"/>
  <c r="A187" i="42"/>
  <c r="A183" i="42"/>
  <c r="A179" i="42"/>
  <c r="A175" i="42"/>
  <c r="A171" i="42"/>
  <c r="A167" i="42"/>
  <c r="A163" i="42"/>
  <c r="A159" i="42"/>
  <c r="A155" i="42"/>
  <c r="A151" i="42"/>
  <c r="A147" i="42"/>
  <c r="A143" i="42"/>
  <c r="A139" i="42"/>
  <c r="A135" i="42"/>
  <c r="A131" i="42"/>
  <c r="A127" i="42"/>
  <c r="A123" i="42"/>
  <c r="A119" i="42"/>
  <c r="A115" i="42"/>
  <c r="A111" i="42"/>
  <c r="A107" i="42"/>
  <c r="A103" i="42"/>
  <c r="A99" i="42"/>
  <c r="A95" i="42"/>
  <c r="A91" i="42"/>
  <c r="A87" i="42"/>
  <c r="A83" i="42"/>
  <c r="A79" i="42"/>
  <c r="A75" i="42"/>
  <c r="A71" i="42"/>
  <c r="A67" i="42"/>
  <c r="A63" i="42"/>
  <c r="A59" i="42"/>
  <c r="A55" i="42"/>
  <c r="A9" i="45"/>
  <c r="D3" i="47"/>
  <c r="D2" i="47"/>
  <c r="B16" i="43"/>
  <c r="S56" i="42"/>
  <c r="S57" i="42"/>
  <c r="S58" i="42"/>
  <c r="S59" i="42"/>
  <c r="S60" i="42"/>
  <c r="S61" i="42"/>
  <c r="S62" i="42"/>
  <c r="S63" i="42"/>
  <c r="S64" i="42"/>
  <c r="S65" i="42"/>
  <c r="S66" i="42"/>
  <c r="S67" i="42"/>
  <c r="S68" i="42"/>
  <c r="S69" i="42"/>
  <c r="S70" i="42"/>
  <c r="S71" i="42"/>
  <c r="S72" i="42"/>
  <c r="S73" i="42"/>
  <c r="S74" i="42"/>
  <c r="S75" i="42"/>
  <c r="S76" i="42"/>
  <c r="S77" i="42"/>
  <c r="S78" i="42"/>
  <c r="S79" i="42"/>
  <c r="S80" i="42"/>
  <c r="S81" i="42"/>
  <c r="S82" i="42"/>
  <c r="S83" i="42"/>
  <c r="S84" i="42"/>
  <c r="S85" i="42"/>
  <c r="S86" i="42"/>
  <c r="S87" i="42"/>
  <c r="S88" i="42"/>
  <c r="S89" i="42"/>
  <c r="S90" i="42"/>
  <c r="S91" i="42"/>
  <c r="S92" i="42"/>
  <c r="S93" i="42"/>
  <c r="S94" i="42"/>
  <c r="S95" i="42"/>
  <c r="S96" i="42"/>
  <c r="S97" i="42"/>
  <c r="S98" i="42"/>
  <c r="S99" i="42"/>
  <c r="S100" i="42"/>
  <c r="S101" i="42"/>
  <c r="S102" i="42"/>
  <c r="S103" i="42"/>
  <c r="S104" i="42"/>
  <c r="S105" i="42"/>
  <c r="S106" i="42"/>
  <c r="S107" i="42"/>
  <c r="S108" i="42"/>
  <c r="S109" i="42"/>
  <c r="S110" i="42"/>
  <c r="S111" i="42"/>
  <c r="S112" i="42"/>
  <c r="S113" i="42"/>
  <c r="S114" i="42"/>
  <c r="S115" i="42"/>
  <c r="S116" i="42"/>
  <c r="S117" i="42"/>
  <c r="S118" i="42"/>
  <c r="S119" i="42"/>
  <c r="S120" i="42"/>
  <c r="S121" i="42"/>
  <c r="S122" i="42"/>
  <c r="S123" i="42"/>
  <c r="S124" i="42"/>
  <c r="S125" i="42"/>
  <c r="S126" i="42"/>
  <c r="S127" i="42"/>
  <c r="S128" i="42"/>
  <c r="S129" i="42"/>
  <c r="S130" i="42"/>
  <c r="S131" i="42"/>
  <c r="S132" i="42"/>
  <c r="S133" i="42"/>
  <c r="S134" i="42"/>
  <c r="S135" i="42"/>
  <c r="S136" i="42"/>
  <c r="S137" i="42"/>
  <c r="S138" i="42"/>
  <c r="S139" i="42"/>
  <c r="S140" i="42"/>
  <c r="S141" i="42"/>
  <c r="S142" i="42"/>
  <c r="S143" i="42"/>
  <c r="S144" i="42"/>
  <c r="S145" i="42"/>
  <c r="S146" i="42"/>
  <c r="S147" i="42"/>
  <c r="S148" i="42"/>
  <c r="S149" i="42"/>
  <c r="S150" i="42"/>
  <c r="S151" i="42"/>
  <c r="S152" i="42"/>
  <c r="S153" i="42"/>
  <c r="S154" i="42"/>
  <c r="S155" i="42"/>
  <c r="S156" i="42"/>
  <c r="S157" i="42"/>
  <c r="S158" i="42"/>
  <c r="S159" i="42"/>
  <c r="S160" i="42"/>
  <c r="S161" i="42"/>
  <c r="S162" i="42"/>
  <c r="S163" i="42"/>
  <c r="S164" i="42"/>
  <c r="S165" i="42"/>
  <c r="S166" i="42"/>
  <c r="S167" i="42"/>
  <c r="S168" i="42"/>
  <c r="S169" i="42"/>
  <c r="S170" i="42"/>
  <c r="S171" i="42"/>
  <c r="S172" i="42"/>
  <c r="S173" i="42"/>
  <c r="S174" i="42"/>
  <c r="S175" i="42"/>
  <c r="S176" i="42"/>
  <c r="S177" i="42"/>
  <c r="S178" i="42"/>
  <c r="S179" i="42"/>
  <c r="S180" i="42"/>
  <c r="S181" i="42"/>
  <c r="S182" i="42"/>
  <c r="S183" i="42"/>
  <c r="S184" i="42"/>
  <c r="S185" i="42"/>
  <c r="S186" i="42"/>
  <c r="S187" i="42"/>
  <c r="S188" i="42"/>
  <c r="S189" i="42"/>
  <c r="S190" i="42"/>
  <c r="S191" i="42"/>
  <c r="S192" i="42"/>
  <c r="S193" i="42"/>
  <c r="S194" i="42"/>
  <c r="S195" i="42"/>
  <c r="S196" i="42"/>
  <c r="S197" i="42"/>
  <c r="S198" i="42"/>
  <c r="S199" i="42"/>
  <c r="S200" i="42"/>
  <c r="S201" i="42"/>
  <c r="S202" i="42"/>
  <c r="S203" i="42"/>
  <c r="S204" i="42"/>
  <c r="S205" i="42"/>
  <c r="S206" i="42"/>
  <c r="S207" i="42"/>
  <c r="S208" i="42"/>
  <c r="S209" i="42"/>
  <c r="S210" i="42"/>
  <c r="S211" i="42"/>
  <c r="S212" i="42"/>
  <c r="S213" i="42"/>
  <c r="S214" i="42"/>
  <c r="S215" i="42"/>
  <c r="S216" i="42"/>
  <c r="S217" i="42"/>
  <c r="S218" i="42"/>
  <c r="S219" i="42"/>
  <c r="S220" i="42"/>
  <c r="S221" i="42"/>
  <c r="S222" i="42"/>
  <c r="S223" i="42"/>
  <c r="S224" i="42"/>
  <c r="S225" i="42"/>
  <c r="S226" i="42"/>
  <c r="S227" i="42"/>
  <c r="S228" i="42"/>
  <c r="S229" i="42"/>
  <c r="S230" i="42"/>
  <c r="S231" i="42"/>
  <c r="S232" i="42"/>
  <c r="S233" i="42"/>
  <c r="S234" i="42"/>
  <c r="S235" i="42"/>
  <c r="S236" i="42"/>
  <c r="S237" i="42"/>
  <c r="S238" i="42"/>
  <c r="S239" i="42"/>
  <c r="S240" i="42"/>
  <c r="S241" i="42"/>
  <c r="S242" i="42"/>
  <c r="S243" i="42"/>
  <c r="S244" i="42"/>
  <c r="S245" i="42"/>
  <c r="S246" i="42"/>
  <c r="S247" i="42"/>
  <c r="S248" i="42"/>
  <c r="S249" i="42"/>
  <c r="S250" i="42"/>
  <c r="S251" i="42"/>
  <c r="S252" i="42"/>
  <c r="S253" i="42"/>
  <c r="S254" i="42"/>
  <c r="S255" i="42"/>
  <c r="S256" i="42"/>
  <c r="S257" i="42"/>
  <c r="S258" i="42"/>
  <c r="S259" i="42"/>
  <c r="S260" i="42"/>
  <c r="S261" i="42"/>
  <c r="S262" i="42"/>
  <c r="S263" i="42"/>
  <c r="S264" i="42"/>
  <c r="S265" i="42"/>
  <c r="S266" i="42"/>
  <c r="S267" i="42"/>
  <c r="S268" i="42"/>
  <c r="S269" i="42"/>
  <c r="S270" i="42"/>
  <c r="S271" i="42"/>
  <c r="S272" i="42"/>
  <c r="S273" i="42"/>
  <c r="S274" i="42"/>
  <c r="S275" i="42"/>
  <c r="S276" i="42"/>
  <c r="S277" i="42"/>
  <c r="S278" i="42"/>
  <c r="S279" i="42"/>
  <c r="S280" i="42"/>
  <c r="S281" i="42"/>
  <c r="S282" i="42"/>
  <c r="S283" i="42"/>
  <c r="S284" i="42"/>
  <c r="S285" i="42"/>
  <c r="S286" i="42"/>
  <c r="S287" i="42"/>
  <c r="S288" i="42"/>
  <c r="S289" i="42"/>
  <c r="S290" i="42"/>
  <c r="S291" i="42"/>
  <c r="S292" i="42"/>
  <c r="S293" i="42"/>
  <c r="S294" i="42"/>
  <c r="S55" i="42"/>
  <c r="Q56" i="42"/>
  <c r="Q57" i="42"/>
  <c r="Q58" i="42"/>
  <c r="Q59" i="42"/>
  <c r="Q60" i="42"/>
  <c r="Q61" i="42"/>
  <c r="Q62" i="42"/>
  <c r="Q63" i="42"/>
  <c r="Q64" i="42"/>
  <c r="Q65" i="42"/>
  <c r="Q66" i="42"/>
  <c r="Q67" i="42"/>
  <c r="Q68" i="42"/>
  <c r="Q69" i="42"/>
  <c r="Q70" i="42"/>
  <c r="Q71" i="42"/>
  <c r="Q72" i="42"/>
  <c r="Q73" i="42"/>
  <c r="Q74" i="42"/>
  <c r="Q75" i="42"/>
  <c r="Q76" i="42"/>
  <c r="Q77" i="42"/>
  <c r="Q78" i="42"/>
  <c r="Q79" i="42"/>
  <c r="Q80" i="42"/>
  <c r="Q81" i="42"/>
  <c r="Q82" i="42"/>
  <c r="Q83" i="42"/>
  <c r="Q84" i="42"/>
  <c r="Q85" i="42"/>
  <c r="Q86" i="42"/>
  <c r="Q87" i="42"/>
  <c r="Q88" i="42"/>
  <c r="Q89" i="42"/>
  <c r="Q90" i="42"/>
  <c r="Q91" i="42"/>
  <c r="Q92" i="42"/>
  <c r="Q93" i="42"/>
  <c r="Q94" i="42"/>
  <c r="Q95" i="42"/>
  <c r="Q96" i="42"/>
  <c r="Q97" i="42"/>
  <c r="Q98" i="42"/>
  <c r="Q99" i="42"/>
  <c r="Q100" i="42"/>
  <c r="Q101" i="42"/>
  <c r="Q102" i="42"/>
  <c r="Q103" i="42"/>
  <c r="Q104" i="42"/>
  <c r="Q105" i="42"/>
  <c r="Q106" i="42"/>
  <c r="Q107" i="42"/>
  <c r="Q108" i="42"/>
  <c r="Q109" i="42"/>
  <c r="Q110" i="42"/>
  <c r="Q111" i="42"/>
  <c r="Q112" i="42"/>
  <c r="Q113" i="42"/>
  <c r="Q114" i="42"/>
  <c r="Q115" i="42"/>
  <c r="Q116" i="42"/>
  <c r="Q117" i="42"/>
  <c r="Q118" i="42"/>
  <c r="Q119" i="42"/>
  <c r="Q120" i="42"/>
  <c r="Q121" i="42"/>
  <c r="Q122" i="42"/>
  <c r="Q123" i="42"/>
  <c r="Q124" i="42"/>
  <c r="Q125" i="42"/>
  <c r="Q126" i="42"/>
  <c r="Q127" i="42"/>
  <c r="Q128" i="42"/>
  <c r="Q129" i="42"/>
  <c r="Q130" i="42"/>
  <c r="Q131" i="42"/>
  <c r="Q132" i="42"/>
  <c r="Q133" i="42"/>
  <c r="Q134" i="42"/>
  <c r="Q135" i="42"/>
  <c r="Q136" i="42"/>
  <c r="Q137" i="42"/>
  <c r="Q138" i="42"/>
  <c r="Q139" i="42"/>
  <c r="Q140" i="42"/>
  <c r="Q141" i="42"/>
  <c r="Q142" i="42"/>
  <c r="Q143" i="42"/>
  <c r="Q144" i="42"/>
  <c r="Q145" i="42"/>
  <c r="Q146" i="42"/>
  <c r="Q147" i="42"/>
  <c r="Q148" i="42"/>
  <c r="Q149" i="42"/>
  <c r="Q150" i="42"/>
  <c r="Q151" i="42"/>
  <c r="Q152" i="42"/>
  <c r="Q153" i="42"/>
  <c r="Q154" i="42"/>
  <c r="Q155" i="42"/>
  <c r="Q156" i="42"/>
  <c r="Q157" i="42"/>
  <c r="Q158" i="42"/>
  <c r="Q159" i="42"/>
  <c r="Q160" i="42"/>
  <c r="Q161" i="42"/>
  <c r="Q162" i="42"/>
  <c r="Q163" i="42"/>
  <c r="Q164" i="42"/>
  <c r="Q165" i="42"/>
  <c r="Q166" i="42"/>
  <c r="Q167" i="42"/>
  <c r="Q168" i="42"/>
  <c r="Q169" i="42"/>
  <c r="Q170" i="42"/>
  <c r="Q171" i="42"/>
  <c r="Q172" i="42"/>
  <c r="Q173" i="42"/>
  <c r="Q174" i="42"/>
  <c r="Q175" i="42"/>
  <c r="Q176" i="42"/>
  <c r="Q177" i="42"/>
  <c r="Q178" i="42"/>
  <c r="Q179" i="42"/>
  <c r="Q180" i="42"/>
  <c r="Q181" i="42"/>
  <c r="Q182" i="42"/>
  <c r="Q183" i="42"/>
  <c r="Q184" i="42"/>
  <c r="Q185" i="42"/>
  <c r="Q186" i="42"/>
  <c r="Q187" i="42"/>
  <c r="Q188" i="42"/>
  <c r="Q189" i="42"/>
  <c r="Q190" i="42"/>
  <c r="Q191" i="42"/>
  <c r="Q192" i="42"/>
  <c r="Q193" i="42"/>
  <c r="Q194" i="42"/>
  <c r="Q195" i="42"/>
  <c r="Q196" i="42"/>
  <c r="Q197" i="42"/>
  <c r="Q198" i="42"/>
  <c r="Q199" i="42"/>
  <c r="Q200" i="42"/>
  <c r="Q201" i="42"/>
  <c r="Q202" i="42"/>
  <c r="Q203" i="42"/>
  <c r="Q204" i="42"/>
  <c r="Q205" i="42"/>
  <c r="Q206" i="42"/>
  <c r="Q207" i="42"/>
  <c r="Q208" i="42"/>
  <c r="Q209" i="42"/>
  <c r="Q210" i="42"/>
  <c r="Q211" i="42"/>
  <c r="Q212" i="42"/>
  <c r="Q213" i="42"/>
  <c r="Q214" i="42"/>
  <c r="Q215" i="42"/>
  <c r="Q216" i="42"/>
  <c r="Q217" i="42"/>
  <c r="Q218" i="42"/>
  <c r="Q219" i="42"/>
  <c r="Q220" i="42"/>
  <c r="Q221" i="42"/>
  <c r="Q222" i="42"/>
  <c r="Q223" i="42"/>
  <c r="Q224" i="42"/>
  <c r="Q225" i="42"/>
  <c r="Q226" i="42"/>
  <c r="Q227" i="42"/>
  <c r="Q228" i="42"/>
  <c r="Q229" i="42"/>
  <c r="Q230" i="42"/>
  <c r="Q231" i="42"/>
  <c r="Q232" i="42"/>
  <c r="Q233" i="42"/>
  <c r="Q234" i="42"/>
  <c r="Q235" i="42"/>
  <c r="Q236" i="42"/>
  <c r="Q237" i="42"/>
  <c r="Q238" i="42"/>
  <c r="Q239" i="42"/>
  <c r="Q240" i="42"/>
  <c r="Q241" i="42"/>
  <c r="Q242" i="42"/>
  <c r="Q243" i="42"/>
  <c r="Q244" i="42"/>
  <c r="Q245" i="42"/>
  <c r="Q246" i="42"/>
  <c r="Q247" i="42"/>
  <c r="Q248" i="42"/>
  <c r="Q249" i="42"/>
  <c r="Q250" i="42"/>
  <c r="Q251" i="42"/>
  <c r="Q252" i="42"/>
  <c r="Q253" i="42"/>
  <c r="Q254" i="42"/>
  <c r="Q255" i="42"/>
  <c r="Q256" i="42"/>
  <c r="Q257" i="42"/>
  <c r="Q258" i="42"/>
  <c r="Q259" i="42"/>
  <c r="Q260" i="42"/>
  <c r="Q261" i="42"/>
  <c r="Q262" i="42"/>
  <c r="Q263" i="42"/>
  <c r="Q264" i="42"/>
  <c r="Q265" i="42"/>
  <c r="Q266" i="42"/>
  <c r="Q267" i="42"/>
  <c r="Q268" i="42"/>
  <c r="Q269" i="42"/>
  <c r="Q270" i="42"/>
  <c r="Q271" i="42"/>
  <c r="Q272" i="42"/>
  <c r="Q273" i="42"/>
  <c r="Q274" i="42"/>
  <c r="Q275" i="42"/>
  <c r="Q276" i="42"/>
  <c r="Q277" i="42"/>
  <c r="Q278" i="42"/>
  <c r="Q279" i="42"/>
  <c r="Q280" i="42"/>
  <c r="Q281" i="42"/>
  <c r="Q282" i="42"/>
  <c r="Q283" i="42"/>
  <c r="Q284" i="42"/>
  <c r="Q285" i="42"/>
  <c r="Q286" i="42"/>
  <c r="Q287" i="42"/>
  <c r="Q288" i="42"/>
  <c r="Q289" i="42"/>
  <c r="Q290" i="42"/>
  <c r="Q291" i="42"/>
  <c r="Q292" i="42"/>
  <c r="Q293" i="42"/>
  <c r="Q294" i="42"/>
  <c r="Q55" i="42"/>
  <c r="P294" i="42"/>
  <c r="P56" i="42"/>
  <c r="P57" i="42"/>
  <c r="P58" i="42"/>
  <c r="P59" i="42"/>
  <c r="P60" i="42"/>
  <c r="P61" i="42"/>
  <c r="P62" i="42"/>
  <c r="P63" i="42"/>
  <c r="P64" i="42"/>
  <c r="P65" i="42"/>
  <c r="P66" i="42"/>
  <c r="P67" i="42"/>
  <c r="P68" i="42"/>
  <c r="P69" i="42"/>
  <c r="P70" i="42"/>
  <c r="P71" i="42"/>
  <c r="P72" i="42"/>
  <c r="P73" i="42"/>
  <c r="P74" i="42"/>
  <c r="P75" i="42"/>
  <c r="P76" i="42"/>
  <c r="P77" i="42"/>
  <c r="P78" i="42"/>
  <c r="P79" i="42"/>
  <c r="P80" i="42"/>
  <c r="P81" i="42"/>
  <c r="P82" i="42"/>
  <c r="P83" i="42"/>
  <c r="P84" i="42"/>
  <c r="P85" i="42"/>
  <c r="P86" i="42"/>
  <c r="P87" i="42"/>
  <c r="P88" i="42"/>
  <c r="P89" i="42"/>
  <c r="P90" i="42"/>
  <c r="P91" i="42"/>
  <c r="P92" i="42"/>
  <c r="P93" i="42"/>
  <c r="P94" i="42"/>
  <c r="P95" i="42"/>
  <c r="P96" i="42"/>
  <c r="P97" i="42"/>
  <c r="P98" i="42"/>
  <c r="P99" i="42"/>
  <c r="P100" i="42"/>
  <c r="P101" i="42"/>
  <c r="P102" i="42"/>
  <c r="P103" i="42"/>
  <c r="P104" i="42"/>
  <c r="P105" i="42"/>
  <c r="P106" i="42"/>
  <c r="P107" i="42"/>
  <c r="P108" i="42"/>
  <c r="P109" i="42"/>
  <c r="P110" i="42"/>
  <c r="P111" i="42"/>
  <c r="P112" i="42"/>
  <c r="P113" i="42"/>
  <c r="P114" i="42"/>
  <c r="P115" i="42"/>
  <c r="P116" i="42"/>
  <c r="P117" i="42"/>
  <c r="P118" i="42"/>
  <c r="P119" i="42"/>
  <c r="P120" i="42"/>
  <c r="P121" i="42"/>
  <c r="P122" i="42"/>
  <c r="P123" i="42"/>
  <c r="P124" i="42"/>
  <c r="P125" i="42"/>
  <c r="P126" i="42"/>
  <c r="P127" i="42"/>
  <c r="P128" i="42"/>
  <c r="P129" i="42"/>
  <c r="P130" i="42"/>
  <c r="P131" i="42"/>
  <c r="P132" i="42"/>
  <c r="P133" i="42"/>
  <c r="P134" i="42"/>
  <c r="P135" i="42"/>
  <c r="P136" i="42"/>
  <c r="P137" i="42"/>
  <c r="P138" i="42"/>
  <c r="P139" i="42"/>
  <c r="P140" i="42"/>
  <c r="P141" i="42"/>
  <c r="P142" i="42"/>
  <c r="P143" i="42"/>
  <c r="P144" i="42"/>
  <c r="P145" i="42"/>
  <c r="P146" i="42"/>
  <c r="P147" i="42"/>
  <c r="P148" i="42"/>
  <c r="P149" i="42"/>
  <c r="P150" i="42"/>
  <c r="P151" i="42"/>
  <c r="P152" i="42"/>
  <c r="P153" i="42"/>
  <c r="P154" i="42"/>
  <c r="P155" i="42"/>
  <c r="P156" i="42"/>
  <c r="P157" i="42"/>
  <c r="P158" i="42"/>
  <c r="P159" i="42"/>
  <c r="P160" i="42"/>
  <c r="P161" i="42"/>
  <c r="P162" i="42"/>
  <c r="P163" i="42"/>
  <c r="P164" i="42"/>
  <c r="P165" i="42"/>
  <c r="P166" i="42"/>
  <c r="P167" i="42"/>
  <c r="P168" i="42"/>
  <c r="P169" i="42"/>
  <c r="P170" i="42"/>
  <c r="P171" i="42"/>
  <c r="P172" i="42"/>
  <c r="P173" i="42"/>
  <c r="P174" i="42"/>
  <c r="P175" i="42"/>
  <c r="P176" i="42"/>
  <c r="P177" i="42"/>
  <c r="P178" i="42"/>
  <c r="P179" i="42"/>
  <c r="P180" i="42"/>
  <c r="P181" i="42"/>
  <c r="P182" i="42"/>
  <c r="P183" i="42"/>
  <c r="P184" i="42"/>
  <c r="P185" i="42"/>
  <c r="P186" i="42"/>
  <c r="P187" i="42"/>
  <c r="P188" i="42"/>
  <c r="P189" i="42"/>
  <c r="P190" i="42"/>
  <c r="P191" i="42"/>
  <c r="P192" i="42"/>
  <c r="P193" i="42"/>
  <c r="P194" i="42"/>
  <c r="P195" i="42"/>
  <c r="P196" i="42"/>
  <c r="P197" i="42"/>
  <c r="P198" i="42"/>
  <c r="P199" i="42"/>
  <c r="P200" i="42"/>
  <c r="P201" i="42"/>
  <c r="P202" i="42"/>
  <c r="P203" i="42"/>
  <c r="P204" i="42"/>
  <c r="P205" i="42"/>
  <c r="P206" i="42"/>
  <c r="P207" i="42"/>
  <c r="P208" i="42"/>
  <c r="P209" i="42"/>
  <c r="P210" i="42"/>
  <c r="P211" i="42"/>
  <c r="P212" i="42"/>
  <c r="P213" i="42"/>
  <c r="P214" i="42"/>
  <c r="P215" i="42"/>
  <c r="P216" i="42"/>
  <c r="P217" i="42"/>
  <c r="P218" i="42"/>
  <c r="P219" i="42"/>
  <c r="P220" i="42"/>
  <c r="P221" i="42"/>
  <c r="P222" i="42"/>
  <c r="P223" i="42"/>
  <c r="P224" i="42"/>
  <c r="P225" i="42"/>
  <c r="P226" i="42"/>
  <c r="P227" i="42"/>
  <c r="P228" i="42"/>
  <c r="P229" i="42"/>
  <c r="P230" i="42"/>
  <c r="P231" i="42"/>
  <c r="P232" i="42"/>
  <c r="P233" i="42"/>
  <c r="P234" i="42"/>
  <c r="P235" i="42"/>
  <c r="P236" i="42"/>
  <c r="P237" i="42"/>
  <c r="P238" i="42"/>
  <c r="P239" i="42"/>
  <c r="P240" i="42"/>
  <c r="P241" i="42"/>
  <c r="P242" i="42"/>
  <c r="P243" i="42"/>
  <c r="P244" i="42"/>
  <c r="P245" i="42"/>
  <c r="P246" i="42"/>
  <c r="P247" i="42"/>
  <c r="P248" i="42"/>
  <c r="P249" i="42"/>
  <c r="P250" i="42"/>
  <c r="P251" i="42"/>
  <c r="P252" i="42"/>
  <c r="P253" i="42"/>
  <c r="P254" i="42"/>
  <c r="P255" i="42"/>
  <c r="P256" i="42"/>
  <c r="P257" i="42"/>
  <c r="P258" i="42"/>
  <c r="P259" i="42"/>
  <c r="P260" i="42"/>
  <c r="P261" i="42"/>
  <c r="P262" i="42"/>
  <c r="P263" i="42"/>
  <c r="P264" i="42"/>
  <c r="P265" i="42"/>
  <c r="P266" i="42"/>
  <c r="P267" i="42"/>
  <c r="P268" i="42"/>
  <c r="P269" i="42"/>
  <c r="P270" i="42"/>
  <c r="P271" i="42"/>
  <c r="P272" i="42"/>
  <c r="P273" i="42"/>
  <c r="P274" i="42"/>
  <c r="P275" i="42"/>
  <c r="P276" i="42"/>
  <c r="P277" i="42"/>
  <c r="P278" i="42"/>
  <c r="P279" i="42"/>
  <c r="P280" i="42"/>
  <c r="P281" i="42"/>
  <c r="P282" i="42"/>
  <c r="P283" i="42"/>
  <c r="P284" i="42"/>
  <c r="P285" i="42"/>
  <c r="P286" i="42"/>
  <c r="P287" i="42"/>
  <c r="P288" i="42"/>
  <c r="P289" i="42"/>
  <c r="P290" i="42"/>
  <c r="P291" i="42"/>
  <c r="P292" i="42"/>
  <c r="P293" i="42"/>
  <c r="P55" i="42"/>
  <c r="W55" i="42" s="1"/>
  <c r="L56" i="42"/>
  <c r="L57" i="42"/>
  <c r="L58" i="42"/>
  <c r="L59" i="42"/>
  <c r="L60" i="42"/>
  <c r="L61" i="42"/>
  <c r="L62" i="42"/>
  <c r="L63" i="42"/>
  <c r="L64" i="42"/>
  <c r="L65" i="42"/>
  <c r="L66" i="42"/>
  <c r="L67" i="42"/>
  <c r="L68" i="42"/>
  <c r="L69" i="42"/>
  <c r="L70" i="42"/>
  <c r="L71" i="42"/>
  <c r="L72" i="42"/>
  <c r="L73" i="42"/>
  <c r="L74" i="42"/>
  <c r="L75" i="42"/>
  <c r="L76" i="42"/>
  <c r="L77" i="42"/>
  <c r="L78" i="42"/>
  <c r="L79" i="42"/>
  <c r="L80" i="42"/>
  <c r="L81" i="42"/>
  <c r="L82" i="42"/>
  <c r="L84" i="42"/>
  <c r="L85" i="42"/>
  <c r="L86" i="42"/>
  <c r="L87" i="42"/>
  <c r="L88" i="42"/>
  <c r="L89" i="42"/>
  <c r="L90" i="42"/>
  <c r="L93" i="42"/>
  <c r="L94" i="42"/>
  <c r="L95" i="42"/>
  <c r="L96" i="42"/>
  <c r="L97" i="42"/>
  <c r="L98" i="42"/>
  <c r="L99" i="42"/>
  <c r="L100" i="42"/>
  <c r="L101" i="42"/>
  <c r="L102" i="42"/>
  <c r="L103" i="42"/>
  <c r="L104" i="42"/>
  <c r="L105" i="42"/>
  <c r="L106" i="42"/>
  <c r="L107" i="42"/>
  <c r="L108" i="42"/>
  <c r="L109" i="42"/>
  <c r="L110" i="42"/>
  <c r="L111" i="42"/>
  <c r="L112" i="42"/>
  <c r="L113" i="42"/>
  <c r="L114" i="42"/>
  <c r="L115" i="42"/>
  <c r="L116" i="42"/>
  <c r="L117" i="42"/>
  <c r="L118" i="42"/>
  <c r="L119" i="42"/>
  <c r="L120" i="42"/>
  <c r="L121" i="42"/>
  <c r="L122" i="42"/>
  <c r="L123" i="42"/>
  <c r="L124" i="42"/>
  <c r="L125" i="42"/>
  <c r="L126" i="42"/>
  <c r="L127" i="42"/>
  <c r="L128" i="42"/>
  <c r="L129" i="42"/>
  <c r="L130" i="42"/>
  <c r="L131" i="42"/>
  <c r="L132" i="42"/>
  <c r="L133" i="42"/>
  <c r="L134" i="42"/>
  <c r="L135" i="42"/>
  <c r="L136" i="42"/>
  <c r="L137" i="42"/>
  <c r="L138" i="42"/>
  <c r="L139" i="42"/>
  <c r="L140" i="42"/>
  <c r="L141" i="42"/>
  <c r="L142" i="42"/>
  <c r="L143" i="42"/>
  <c r="L144" i="42"/>
  <c r="L145" i="42"/>
  <c r="L146" i="42"/>
  <c r="L147" i="42"/>
  <c r="L148" i="42"/>
  <c r="L149" i="42"/>
  <c r="L150" i="42"/>
  <c r="L151" i="42"/>
  <c r="L152" i="42"/>
  <c r="L153" i="42"/>
  <c r="L154" i="42"/>
  <c r="L155" i="42"/>
  <c r="L156" i="42"/>
  <c r="L157" i="42"/>
  <c r="L158" i="42"/>
  <c r="L159" i="42"/>
  <c r="L160" i="42"/>
  <c r="L161" i="42"/>
  <c r="L162" i="42"/>
  <c r="L163" i="42"/>
  <c r="L164" i="42"/>
  <c r="L165" i="42"/>
  <c r="L166" i="42"/>
  <c r="L167" i="42"/>
  <c r="L168" i="42"/>
  <c r="L169" i="42"/>
  <c r="L170" i="42"/>
  <c r="L171" i="42"/>
  <c r="L172" i="42"/>
  <c r="L173" i="42"/>
  <c r="L174" i="42"/>
  <c r="L175" i="42"/>
  <c r="L176" i="42"/>
  <c r="L177" i="42"/>
  <c r="L178" i="42"/>
  <c r="L179" i="42"/>
  <c r="L180" i="42"/>
  <c r="L181" i="42"/>
  <c r="L182" i="42"/>
  <c r="L183" i="42"/>
  <c r="L184" i="42"/>
  <c r="L185" i="42"/>
  <c r="L186" i="42"/>
  <c r="L187" i="42"/>
  <c r="L188" i="42"/>
  <c r="L189" i="42"/>
  <c r="L190" i="42"/>
  <c r="L191" i="42"/>
  <c r="L192" i="42"/>
  <c r="L193" i="42"/>
  <c r="L194" i="42"/>
  <c r="L195" i="42"/>
  <c r="L196" i="42"/>
  <c r="L197" i="42"/>
  <c r="L198" i="42"/>
  <c r="L199" i="42"/>
  <c r="L200" i="42"/>
  <c r="L201" i="42"/>
  <c r="L202" i="42"/>
  <c r="L203" i="42"/>
  <c r="L204" i="42"/>
  <c r="L205" i="42"/>
  <c r="L206" i="42"/>
  <c r="L207" i="42"/>
  <c r="L208" i="42"/>
  <c r="L209" i="42"/>
  <c r="L210" i="42"/>
  <c r="L212" i="42"/>
  <c r="L213" i="42"/>
  <c r="L214" i="42"/>
  <c r="L215" i="42"/>
  <c r="L216" i="42"/>
  <c r="L217" i="42"/>
  <c r="L218" i="42"/>
  <c r="L219" i="42"/>
  <c r="L220" i="42"/>
  <c r="L221" i="42"/>
  <c r="L222" i="42"/>
  <c r="L223" i="42"/>
  <c r="L224" i="42"/>
  <c r="L225" i="42"/>
  <c r="L226" i="42"/>
  <c r="L227" i="42"/>
  <c r="L228" i="42"/>
  <c r="L229" i="42"/>
  <c r="L230" i="42"/>
  <c r="L231" i="42"/>
  <c r="L232" i="42"/>
  <c r="L233" i="42"/>
  <c r="L234" i="42"/>
  <c r="L235" i="42"/>
  <c r="L236" i="42"/>
  <c r="L237" i="42"/>
  <c r="L238" i="42"/>
  <c r="L239" i="42"/>
  <c r="L240" i="42"/>
  <c r="L241" i="42"/>
  <c r="L242" i="42"/>
  <c r="L243" i="42"/>
  <c r="L244" i="42"/>
  <c r="L292" i="42"/>
  <c r="L293" i="42"/>
  <c r="L294" i="42"/>
  <c r="L55" i="42"/>
  <c r="W291" i="42" l="1"/>
  <c r="W279" i="42"/>
  <c r="W273" i="42"/>
  <c r="W267" i="42"/>
  <c r="W261" i="42"/>
  <c r="W255" i="42"/>
  <c r="W249" i="42"/>
  <c r="W243" i="42"/>
  <c r="W237" i="42"/>
  <c r="W231" i="42"/>
  <c r="W225" i="42"/>
  <c r="W219" i="42"/>
  <c r="W207" i="42"/>
  <c r="W201" i="42"/>
  <c r="W195" i="42"/>
  <c r="W189" i="42"/>
  <c r="W183" i="42"/>
  <c r="W177" i="42"/>
  <c r="W171" i="42"/>
  <c r="W165" i="42"/>
  <c r="W159" i="42"/>
  <c r="W153" i="42"/>
  <c r="W147" i="42"/>
  <c r="W141" i="42"/>
  <c r="W135" i="42"/>
  <c r="W129" i="42"/>
  <c r="W123" i="42"/>
  <c r="W117" i="42"/>
  <c r="W111" i="42"/>
  <c r="W105" i="42"/>
  <c r="W99" i="42"/>
  <c r="W93" i="42"/>
  <c r="W87" i="42"/>
  <c r="W81" i="42"/>
  <c r="W69" i="42"/>
  <c r="W63" i="42"/>
  <c r="W57" i="42"/>
  <c r="W272" i="42"/>
  <c r="W266" i="42"/>
  <c r="W260" i="42"/>
  <c r="W254" i="42"/>
  <c r="W292" i="42"/>
  <c r="W286" i="42"/>
  <c r="W280" i="42"/>
  <c r="W274" i="42"/>
  <c r="W268" i="42"/>
  <c r="W262" i="42"/>
  <c r="W256" i="42"/>
  <c r="W250" i="42"/>
  <c r="W244" i="42"/>
  <c r="W238" i="42"/>
  <c r="W232" i="42"/>
  <c r="W226" i="42"/>
  <c r="W220" i="42"/>
  <c r="W208" i="42"/>
  <c r="W202" i="42"/>
  <c r="W196" i="42"/>
  <c r="W190" i="42"/>
  <c r="W184" i="42"/>
  <c r="W178" i="42"/>
  <c r="W172" i="42"/>
  <c r="W166" i="42"/>
  <c r="W160" i="42"/>
  <c r="W154" i="42"/>
  <c r="W148" i="42"/>
  <c r="W142" i="42"/>
  <c r="W136" i="42"/>
  <c r="W130" i="42"/>
  <c r="W124" i="42"/>
  <c r="W118" i="42"/>
  <c r="W112" i="42"/>
  <c r="W106" i="42"/>
  <c r="W100" i="42"/>
  <c r="W94" i="42"/>
  <c r="W88" i="42"/>
  <c r="W82" i="42"/>
  <c r="W76" i="42"/>
  <c r="W70" i="42"/>
  <c r="W64" i="42"/>
  <c r="W58" i="42"/>
  <c r="W248" i="42"/>
  <c r="W290" i="42"/>
  <c r="W284" i="42"/>
  <c r="W278" i="42"/>
  <c r="W282" i="42"/>
  <c r="W276" i="42"/>
  <c r="W270" i="42"/>
  <c r="W264" i="42"/>
  <c r="W258" i="42"/>
  <c r="W252" i="42"/>
  <c r="W246" i="42"/>
  <c r="W240" i="42"/>
  <c r="W234" i="42"/>
  <c r="W228" i="42"/>
  <c r="W222" i="42"/>
  <c r="W216" i="42"/>
  <c r="W210" i="42"/>
  <c r="W198" i="42"/>
  <c r="W192" i="42"/>
  <c r="W186" i="42"/>
  <c r="W180" i="42"/>
  <c r="W174" i="42"/>
  <c r="W168" i="42"/>
  <c r="W162" i="42"/>
  <c r="W156" i="42"/>
  <c r="W150" i="42"/>
  <c r="W144" i="42"/>
  <c r="W138" i="42"/>
  <c r="W132" i="42"/>
  <c r="W126" i="42"/>
  <c r="W120" i="42"/>
  <c r="W114" i="42"/>
  <c r="W108" i="42"/>
  <c r="W102" i="42"/>
  <c r="W96" i="42"/>
  <c r="W90" i="42"/>
  <c r="W84" i="42"/>
  <c r="W78" i="42"/>
  <c r="W72" i="42"/>
  <c r="W66" i="42"/>
  <c r="W60" i="42"/>
  <c r="Q73" i="44"/>
  <c r="F73" i="45" s="1"/>
  <c r="W75" i="42"/>
  <c r="W289" i="42"/>
  <c r="W283" i="42"/>
  <c r="W277" i="42"/>
  <c r="W271" i="42"/>
  <c r="W265" i="42"/>
  <c r="W259" i="42"/>
  <c r="W247" i="42"/>
  <c r="W235" i="42"/>
  <c r="W229" i="42"/>
  <c r="W223" i="42"/>
  <c r="W217" i="42"/>
  <c r="W211" i="42"/>
  <c r="W205" i="42"/>
  <c r="W199" i="42"/>
  <c r="W193" i="42"/>
  <c r="W187" i="42"/>
  <c r="W181" i="42"/>
  <c r="W175" i="42"/>
  <c r="W169" i="42"/>
  <c r="W163" i="42"/>
  <c r="W157" i="42"/>
  <c r="W151" i="42"/>
  <c r="W145" i="42"/>
  <c r="W139" i="42"/>
  <c r="W133" i="42"/>
  <c r="W127" i="42"/>
  <c r="W121" i="42"/>
  <c r="W115" i="42"/>
  <c r="W109" i="42"/>
  <c r="W103" i="42"/>
  <c r="W97" i="42"/>
  <c r="W91" i="42"/>
  <c r="W85" i="42"/>
  <c r="W79" i="42"/>
  <c r="W73" i="42"/>
  <c r="W67" i="42"/>
  <c r="W61" i="42"/>
  <c r="W294" i="42"/>
  <c r="Q70" i="44"/>
  <c r="F70" i="45" s="1"/>
  <c r="Q71" i="44"/>
  <c r="F71" i="45" s="1"/>
  <c r="Q69" i="44"/>
  <c r="F69" i="45" s="1"/>
  <c r="G69" i="45" s="1"/>
  <c r="G307" i="42"/>
  <c r="W242" i="42"/>
  <c r="W236" i="42"/>
  <c r="W230" i="42"/>
  <c r="W224" i="42"/>
  <c r="W218" i="42"/>
  <c r="W212" i="42"/>
  <c r="W206" i="42"/>
  <c r="W200" i="42"/>
  <c r="W194" i="42"/>
  <c r="W188" i="42"/>
  <c r="W182" i="42"/>
  <c r="W176" i="42"/>
  <c r="W170" i="42"/>
  <c r="W164" i="42"/>
  <c r="W158" i="42"/>
  <c r="W152" i="42"/>
  <c r="W146" i="42"/>
  <c r="W140" i="42"/>
  <c r="W134" i="42"/>
  <c r="W128" i="42"/>
  <c r="W122" i="42"/>
  <c r="W116" i="42"/>
  <c r="W110" i="42"/>
  <c r="W104" i="42"/>
  <c r="W98" i="42"/>
  <c r="W92" i="42"/>
  <c r="W86" i="42"/>
  <c r="W80" i="42"/>
  <c r="W74" i="42"/>
  <c r="W68" i="42"/>
  <c r="W62" i="42"/>
  <c r="W56" i="42"/>
  <c r="W293" i="42"/>
  <c r="W287" i="42"/>
  <c r="W281" i="42"/>
  <c r="W275" i="42"/>
  <c r="W269" i="42"/>
  <c r="W263" i="42"/>
  <c r="W257" i="42"/>
  <c r="W251" i="42"/>
  <c r="W245" i="42"/>
  <c r="W239" i="42"/>
  <c r="W233" i="42"/>
  <c r="W227" i="42"/>
  <c r="W221" i="42"/>
  <c r="W215" i="42"/>
  <c r="W209" i="42"/>
  <c r="W203" i="42"/>
  <c r="W197" i="42"/>
  <c r="W191" i="42"/>
  <c r="W185" i="42"/>
  <c r="W179" i="42"/>
  <c r="W173" i="42"/>
  <c r="W167" i="42"/>
  <c r="W161" i="42"/>
  <c r="W155" i="42"/>
  <c r="W149" i="42"/>
  <c r="W143" i="42"/>
  <c r="W137" i="42"/>
  <c r="W131" i="42"/>
  <c r="W125" i="42"/>
  <c r="W119" i="42"/>
  <c r="W113" i="42"/>
  <c r="W107" i="42"/>
  <c r="W101" i="42"/>
  <c r="W95" i="42"/>
  <c r="W89" i="42"/>
  <c r="W83" i="42"/>
  <c r="W77" i="42"/>
  <c r="W71" i="42"/>
  <c r="W65" i="42"/>
  <c r="W59" i="42"/>
  <c r="W253" i="42"/>
  <c r="W288" i="42"/>
  <c r="W285" i="42"/>
  <c r="W241" i="42"/>
  <c r="W214" i="42"/>
  <c r="W213" i="42"/>
  <c r="W204" i="42"/>
  <c r="E3" i="42"/>
  <c r="E2" i="42"/>
  <c r="D3" i="43"/>
  <c r="D2" i="43"/>
  <c r="B10" i="43"/>
  <c r="B11" i="43"/>
  <c r="B12" i="43"/>
  <c r="B13" i="43"/>
  <c r="B14" i="43"/>
  <c r="B15" i="43"/>
  <c r="B17" i="43"/>
  <c r="B18" i="43"/>
  <c r="B19" i="43"/>
  <c r="B20" i="43"/>
  <c r="B21" i="43"/>
  <c r="B22" i="43"/>
  <c r="B23" i="43"/>
  <c r="B24" i="43"/>
  <c r="B25" i="43"/>
  <c r="B26" i="43"/>
  <c r="B27" i="43"/>
  <c r="B28" i="43"/>
  <c r="B29" i="43"/>
  <c r="B30" i="43"/>
  <c r="B31" i="43"/>
  <c r="B32" i="43"/>
  <c r="B33" i="43"/>
  <c r="B34" i="43"/>
  <c r="B35" i="43"/>
  <c r="B36" i="43"/>
  <c r="B37" i="43"/>
  <c r="B38" i="43"/>
  <c r="B39" i="43"/>
  <c r="B40" i="43"/>
  <c r="B41" i="43"/>
  <c r="B42" i="43"/>
  <c r="B43" i="43"/>
  <c r="B44" i="43"/>
  <c r="B45" i="43"/>
  <c r="B46" i="43"/>
  <c r="B47" i="43"/>
  <c r="B48" i="43"/>
  <c r="B49" i="43"/>
  <c r="B50" i="43"/>
  <c r="B51" i="43"/>
  <c r="B52" i="43"/>
  <c r="B53" i="43"/>
  <c r="B54" i="43"/>
  <c r="B55" i="43"/>
  <c r="B56" i="43"/>
  <c r="B57" i="43"/>
  <c r="B58" i="43"/>
  <c r="B59" i="43"/>
  <c r="B60" i="43"/>
  <c r="B61" i="43"/>
  <c r="B62" i="43"/>
  <c r="B63" i="43"/>
  <c r="B64" i="43"/>
  <c r="B65" i="43"/>
  <c r="B66" i="43"/>
  <c r="B67" i="43"/>
  <c r="B68" i="43"/>
  <c r="B9" i="43"/>
  <c r="A68" i="43"/>
  <c r="A10" i="43"/>
  <c r="A11" i="43"/>
  <c r="A12" i="43"/>
  <c r="A13" i="43"/>
  <c r="A14" i="43"/>
  <c r="A15" i="43"/>
  <c r="A16" i="43"/>
  <c r="A17" i="43"/>
  <c r="A18" i="43"/>
  <c r="A19" i="43"/>
  <c r="A20" i="43"/>
  <c r="A21" i="43"/>
  <c r="A22" i="43"/>
  <c r="A23" i="43"/>
  <c r="A24" i="43"/>
  <c r="A25" i="43"/>
  <c r="A26" i="43"/>
  <c r="A27" i="43"/>
  <c r="A28" i="43"/>
  <c r="A29" i="43"/>
  <c r="A30" i="43"/>
  <c r="A31" i="43"/>
  <c r="A32" i="43"/>
  <c r="A33" i="43"/>
  <c r="A34" i="43"/>
  <c r="A35" i="43"/>
  <c r="A36" i="43"/>
  <c r="A37" i="43"/>
  <c r="A38" i="43"/>
  <c r="A39" i="43"/>
  <c r="A40" i="43"/>
  <c r="A41" i="43"/>
  <c r="A42" i="43"/>
  <c r="A43" i="43"/>
  <c r="A44" i="43"/>
  <c r="A45" i="43"/>
  <c r="A46" i="43"/>
  <c r="A47" i="43"/>
  <c r="A48" i="43"/>
  <c r="A49" i="43"/>
  <c r="A50" i="43"/>
  <c r="A51" i="43"/>
  <c r="A52" i="43"/>
  <c r="A53" i="43"/>
  <c r="A54" i="43"/>
  <c r="A55" i="43"/>
  <c r="A56" i="43"/>
  <c r="A57" i="43"/>
  <c r="A58" i="43"/>
  <c r="A59" i="43"/>
  <c r="A60" i="43"/>
  <c r="A61" i="43"/>
  <c r="A62" i="43"/>
  <c r="A63" i="43"/>
  <c r="A64" i="43"/>
  <c r="A65" i="43"/>
  <c r="A66" i="43"/>
  <c r="A67" i="43"/>
  <c r="A9" i="43"/>
  <c r="D3" i="45" l="1"/>
  <c r="D2" i="45"/>
  <c r="D3" i="44"/>
  <c r="D2" i="44"/>
  <c r="A12" i="45"/>
  <c r="B12" i="45"/>
  <c r="C12" i="45"/>
  <c r="A13" i="45"/>
  <c r="B13" i="45"/>
  <c r="C13" i="45"/>
  <c r="A14" i="45"/>
  <c r="B14" i="45"/>
  <c r="C14" i="45"/>
  <c r="A15" i="45"/>
  <c r="B15" i="45"/>
  <c r="C15" i="45"/>
  <c r="A16" i="45"/>
  <c r="B16" i="45"/>
  <c r="C16" i="45"/>
  <c r="A17" i="45"/>
  <c r="B17" i="45"/>
  <c r="C17" i="45"/>
  <c r="A18" i="45"/>
  <c r="B18" i="45"/>
  <c r="C18" i="45"/>
  <c r="A19" i="45"/>
  <c r="B19" i="45"/>
  <c r="C19" i="45"/>
  <c r="A20" i="45"/>
  <c r="B20" i="45"/>
  <c r="C20" i="45"/>
  <c r="A21" i="45"/>
  <c r="B21" i="45"/>
  <c r="C21" i="45"/>
  <c r="A22" i="45"/>
  <c r="B22" i="45"/>
  <c r="C22" i="45"/>
  <c r="A23" i="45"/>
  <c r="B23" i="45"/>
  <c r="C23" i="45"/>
  <c r="A24" i="45"/>
  <c r="B24" i="45"/>
  <c r="C24" i="45"/>
  <c r="A25" i="45"/>
  <c r="B25" i="45"/>
  <c r="C25" i="45"/>
  <c r="A26" i="45"/>
  <c r="B26" i="45"/>
  <c r="C26" i="45"/>
  <c r="A27" i="45"/>
  <c r="B27" i="45"/>
  <c r="C27" i="45"/>
  <c r="A28" i="45"/>
  <c r="B28" i="45"/>
  <c r="C28" i="45"/>
  <c r="A29" i="45"/>
  <c r="B29" i="45"/>
  <c r="C29" i="45"/>
  <c r="A30" i="45"/>
  <c r="B30" i="45"/>
  <c r="C30" i="45"/>
  <c r="A31" i="45"/>
  <c r="B31" i="45"/>
  <c r="C31" i="45"/>
  <c r="A32" i="45"/>
  <c r="B32" i="45"/>
  <c r="C32" i="45"/>
  <c r="A33" i="45"/>
  <c r="B33" i="45"/>
  <c r="C33" i="45"/>
  <c r="A34" i="45"/>
  <c r="B34" i="45"/>
  <c r="C34" i="45"/>
  <c r="A35" i="45"/>
  <c r="B35" i="45"/>
  <c r="C35" i="45"/>
  <c r="A36" i="45"/>
  <c r="B36" i="45"/>
  <c r="C36" i="45"/>
  <c r="A37" i="45"/>
  <c r="B37" i="45"/>
  <c r="C37" i="45"/>
  <c r="A38" i="45"/>
  <c r="B38" i="45"/>
  <c r="C38" i="45"/>
  <c r="A39" i="45"/>
  <c r="B39" i="45"/>
  <c r="C39" i="45"/>
  <c r="A40" i="45"/>
  <c r="B40" i="45"/>
  <c r="C40" i="45"/>
  <c r="A41" i="45"/>
  <c r="B41" i="45"/>
  <c r="C41" i="45"/>
  <c r="A42" i="45"/>
  <c r="B42" i="45"/>
  <c r="C42" i="45"/>
  <c r="A43" i="45"/>
  <c r="B43" i="45"/>
  <c r="C43" i="45"/>
  <c r="A44" i="45"/>
  <c r="B44" i="45"/>
  <c r="C44" i="45"/>
  <c r="A45" i="45"/>
  <c r="B45" i="45"/>
  <c r="C45" i="45"/>
  <c r="A46" i="45"/>
  <c r="B46" i="45"/>
  <c r="C46" i="45"/>
  <c r="A47" i="45"/>
  <c r="B47" i="45"/>
  <c r="C47" i="45"/>
  <c r="A48" i="45"/>
  <c r="B48" i="45"/>
  <c r="C48" i="45"/>
  <c r="A49" i="45"/>
  <c r="B49" i="45"/>
  <c r="C49" i="45"/>
  <c r="A50" i="45"/>
  <c r="B50" i="45"/>
  <c r="C50" i="45"/>
  <c r="A51" i="45"/>
  <c r="B51" i="45"/>
  <c r="C51" i="45"/>
  <c r="A52" i="45"/>
  <c r="B52" i="45"/>
  <c r="C52" i="45"/>
  <c r="A53" i="45"/>
  <c r="B53" i="45"/>
  <c r="C53" i="45"/>
  <c r="A54" i="45"/>
  <c r="B54" i="45"/>
  <c r="C54" i="45"/>
  <c r="A55" i="45"/>
  <c r="B55" i="45"/>
  <c r="C55" i="45"/>
  <c r="A56" i="45"/>
  <c r="B56" i="45"/>
  <c r="C56" i="45"/>
  <c r="A57" i="45"/>
  <c r="B57" i="45"/>
  <c r="C57" i="45"/>
  <c r="A58" i="45"/>
  <c r="B58" i="45"/>
  <c r="C58" i="45"/>
  <c r="A59" i="45"/>
  <c r="B59" i="45"/>
  <c r="C59" i="45"/>
  <c r="A60" i="45"/>
  <c r="B60" i="45"/>
  <c r="C60" i="45"/>
  <c r="A61" i="45"/>
  <c r="B61" i="45"/>
  <c r="C61" i="45"/>
  <c r="A62" i="45"/>
  <c r="B62" i="45"/>
  <c r="C62" i="45"/>
  <c r="A63" i="45"/>
  <c r="B63" i="45"/>
  <c r="C63" i="45"/>
  <c r="A64" i="45"/>
  <c r="B64" i="45"/>
  <c r="C64" i="45"/>
  <c r="A65" i="45"/>
  <c r="B65" i="45"/>
  <c r="C65" i="45"/>
  <c r="A66" i="45"/>
  <c r="B66" i="45"/>
  <c r="C66" i="45"/>
  <c r="A67" i="45"/>
  <c r="B67" i="45"/>
  <c r="C67" i="45"/>
  <c r="A68" i="45"/>
  <c r="B68" i="45"/>
  <c r="C68" i="45"/>
  <c r="A10" i="45"/>
  <c r="B10" i="45"/>
  <c r="C10" i="45"/>
  <c r="A11" i="45"/>
  <c r="B11" i="45"/>
  <c r="C11" i="45"/>
  <c r="B9" i="45"/>
  <c r="D10" i="44"/>
  <c r="D11" i="44"/>
  <c r="D12" i="44"/>
  <c r="D13" i="44"/>
  <c r="D14" i="44"/>
  <c r="D15" i="44"/>
  <c r="D17" i="44"/>
  <c r="D18" i="44"/>
  <c r="D19" i="44"/>
  <c r="D20" i="44"/>
  <c r="D21" i="44"/>
  <c r="D22" i="44"/>
  <c r="D23" i="44"/>
  <c r="D24" i="44"/>
  <c r="D25" i="44"/>
  <c r="D26" i="44"/>
  <c r="D27" i="44"/>
  <c r="D28" i="44"/>
  <c r="D29" i="44"/>
  <c r="D30" i="44"/>
  <c r="D31" i="44"/>
  <c r="D32" i="44"/>
  <c r="D33" i="44"/>
  <c r="D34" i="44"/>
  <c r="D35" i="44"/>
  <c r="D36" i="44"/>
  <c r="D37" i="44"/>
  <c r="D38" i="44"/>
  <c r="D39" i="44"/>
  <c r="D40" i="44"/>
  <c r="D41" i="44"/>
  <c r="D42" i="44"/>
  <c r="D43" i="44"/>
  <c r="D44" i="44"/>
  <c r="D45" i="44"/>
  <c r="D46" i="44"/>
  <c r="D47" i="44"/>
  <c r="D48" i="44"/>
  <c r="D49" i="44"/>
  <c r="D50" i="44"/>
  <c r="D51" i="44"/>
  <c r="D52" i="44"/>
  <c r="D53" i="44"/>
  <c r="D54" i="44"/>
  <c r="D55" i="44"/>
  <c r="D56" i="44"/>
  <c r="D57" i="44"/>
  <c r="D58" i="44"/>
  <c r="D59" i="44"/>
  <c r="D60" i="44"/>
  <c r="D61" i="44"/>
  <c r="D62" i="44"/>
  <c r="D63" i="44"/>
  <c r="D64" i="44"/>
  <c r="D65" i="44"/>
  <c r="D66" i="44"/>
  <c r="D67" i="44"/>
  <c r="D68" i="44"/>
  <c r="C10" i="44"/>
  <c r="C11" i="44"/>
  <c r="C12" i="44"/>
  <c r="C13" i="44"/>
  <c r="C14" i="44"/>
  <c r="C15" i="44"/>
  <c r="C16" i="44"/>
  <c r="C17" i="44"/>
  <c r="C18" i="44"/>
  <c r="C19" i="44"/>
  <c r="C20" i="44"/>
  <c r="C21" i="44"/>
  <c r="C22" i="44"/>
  <c r="C23" i="44"/>
  <c r="C24" i="44"/>
  <c r="C25" i="44"/>
  <c r="C26" i="44"/>
  <c r="C27" i="44"/>
  <c r="C28" i="44"/>
  <c r="C29" i="44"/>
  <c r="C30" i="44"/>
  <c r="C31" i="44"/>
  <c r="C32" i="44"/>
  <c r="C33" i="44"/>
  <c r="C34" i="44"/>
  <c r="C36" i="44"/>
  <c r="C37" i="44"/>
  <c r="C38" i="44"/>
  <c r="C39" i="44"/>
  <c r="C40" i="44"/>
  <c r="C41" i="44"/>
  <c r="C42" i="44"/>
  <c r="C43" i="44"/>
  <c r="C44" i="44"/>
  <c r="C45" i="44"/>
  <c r="C46" i="44"/>
  <c r="C47" i="44"/>
  <c r="C48" i="44"/>
  <c r="C49" i="44"/>
  <c r="C50" i="44"/>
  <c r="C51" i="44"/>
  <c r="C52" i="44"/>
  <c r="C53" i="44"/>
  <c r="C54" i="44"/>
  <c r="C55" i="44"/>
  <c r="C56" i="44"/>
  <c r="C57" i="44"/>
  <c r="C58" i="44"/>
  <c r="C59" i="44"/>
  <c r="C60" i="44"/>
  <c r="C61" i="44"/>
  <c r="C62" i="44"/>
  <c r="C63" i="44"/>
  <c r="C64" i="44"/>
  <c r="C65" i="44"/>
  <c r="C66" i="44"/>
  <c r="C67" i="44"/>
  <c r="B10" i="44"/>
  <c r="B11" i="44"/>
  <c r="B12" i="44"/>
  <c r="B13" i="44"/>
  <c r="B14" i="44"/>
  <c r="B15" i="44"/>
  <c r="B16" i="44"/>
  <c r="B17" i="44"/>
  <c r="B18" i="44"/>
  <c r="B19" i="44"/>
  <c r="B20" i="44"/>
  <c r="B21" i="44"/>
  <c r="B22" i="44"/>
  <c r="B23" i="44"/>
  <c r="B24" i="44"/>
  <c r="B25" i="44"/>
  <c r="B26" i="44"/>
  <c r="B27" i="44"/>
  <c r="B28" i="44"/>
  <c r="B29" i="44"/>
  <c r="B30" i="44"/>
  <c r="B31" i="44"/>
  <c r="B32" i="44"/>
  <c r="B33" i="44"/>
  <c r="B34" i="44"/>
  <c r="B35" i="44"/>
  <c r="B36" i="44"/>
  <c r="B37" i="44"/>
  <c r="B38" i="44"/>
  <c r="B39" i="44"/>
  <c r="B40" i="44"/>
  <c r="B41" i="44"/>
  <c r="B42" i="44"/>
  <c r="B43" i="44"/>
  <c r="B44" i="44"/>
  <c r="B45" i="44"/>
  <c r="B46" i="44"/>
  <c r="B47" i="44"/>
  <c r="B48" i="44"/>
  <c r="B49" i="44"/>
  <c r="B50" i="44"/>
  <c r="B51" i="44"/>
  <c r="B52" i="44"/>
  <c r="B53" i="44"/>
  <c r="B54" i="44"/>
  <c r="B55" i="44"/>
  <c r="B56" i="44"/>
  <c r="B57" i="44"/>
  <c r="B58" i="44"/>
  <c r="B59" i="44"/>
  <c r="B60" i="44"/>
  <c r="B61" i="44"/>
  <c r="B62" i="44"/>
  <c r="B63" i="44"/>
  <c r="B64" i="44"/>
  <c r="B65" i="44"/>
  <c r="B66" i="44"/>
  <c r="B67" i="44"/>
  <c r="B68" i="44"/>
  <c r="B9" i="44"/>
  <c r="A10" i="44"/>
  <c r="A11" i="44"/>
  <c r="A12" i="44"/>
  <c r="A13" i="44"/>
  <c r="A14" i="44"/>
  <c r="A15" i="44"/>
  <c r="A16" i="44"/>
  <c r="A17" i="44"/>
  <c r="A18" i="44"/>
  <c r="A19" i="44"/>
  <c r="A20" i="44"/>
  <c r="A21" i="44"/>
  <c r="A22" i="44"/>
  <c r="A23" i="44"/>
  <c r="A24" i="44"/>
  <c r="A25" i="44"/>
  <c r="A26" i="44"/>
  <c r="A27" i="44"/>
  <c r="A28" i="44"/>
  <c r="A29" i="44"/>
  <c r="A30" i="44"/>
  <c r="A31" i="44"/>
  <c r="A32" i="44"/>
  <c r="A33" i="44"/>
  <c r="A34" i="44"/>
  <c r="A35" i="44"/>
  <c r="A36" i="44"/>
  <c r="A37" i="44"/>
  <c r="A38" i="44"/>
  <c r="A39" i="44"/>
  <c r="A40" i="44"/>
  <c r="A41" i="44"/>
  <c r="A42" i="44"/>
  <c r="A43" i="44"/>
  <c r="A44" i="44"/>
  <c r="A45" i="44"/>
  <c r="A46" i="44"/>
  <c r="A47" i="44"/>
  <c r="A48" i="44"/>
  <c r="A49" i="44"/>
  <c r="A50" i="44"/>
  <c r="A51" i="44"/>
  <c r="A52" i="44"/>
  <c r="A53" i="44"/>
  <c r="A54" i="44"/>
  <c r="A55" i="44"/>
  <c r="A56" i="44"/>
  <c r="A57" i="44"/>
  <c r="A58" i="44"/>
  <c r="A59" i="44"/>
  <c r="A60" i="44"/>
  <c r="A61" i="44"/>
  <c r="A62" i="44"/>
  <c r="A63" i="44"/>
  <c r="A64" i="44"/>
  <c r="A65" i="44"/>
  <c r="A66" i="44"/>
  <c r="A67" i="44"/>
  <c r="A68" i="44"/>
  <c r="A9" i="44"/>
  <c r="O68" i="44"/>
  <c r="N68" i="44"/>
  <c r="L68" i="44"/>
  <c r="K68" i="44"/>
  <c r="G68" i="44"/>
  <c r="I68" i="44" s="1"/>
  <c r="E68" i="45" s="1"/>
  <c r="O67" i="44"/>
  <c r="N67" i="44"/>
  <c r="L67" i="44"/>
  <c r="K67" i="44"/>
  <c r="G67" i="44"/>
  <c r="I67" i="44" s="1"/>
  <c r="E67" i="45" s="1"/>
  <c r="O66" i="44"/>
  <c r="N66" i="44"/>
  <c r="L66" i="44"/>
  <c r="K66" i="44"/>
  <c r="G66" i="44"/>
  <c r="I66" i="44" s="1"/>
  <c r="E66" i="45" s="1"/>
  <c r="O65" i="44"/>
  <c r="N65" i="44"/>
  <c r="L65" i="44"/>
  <c r="K65" i="44"/>
  <c r="G65" i="44"/>
  <c r="I65" i="44" s="1"/>
  <c r="E65" i="45" s="1"/>
  <c r="O64" i="44"/>
  <c r="N64" i="44"/>
  <c r="L64" i="44"/>
  <c r="K64" i="44"/>
  <c r="G64" i="44"/>
  <c r="I64" i="44" s="1"/>
  <c r="E64" i="45" s="1"/>
  <c r="O63" i="44"/>
  <c r="N63" i="44"/>
  <c r="L63" i="44"/>
  <c r="K63" i="44"/>
  <c r="G63" i="44"/>
  <c r="I63" i="44" s="1"/>
  <c r="E63" i="45" s="1"/>
  <c r="O62" i="44"/>
  <c r="N62" i="44"/>
  <c r="L62" i="44"/>
  <c r="K62" i="44"/>
  <c r="G62" i="44"/>
  <c r="I62" i="44" s="1"/>
  <c r="E62" i="45" s="1"/>
  <c r="O61" i="44"/>
  <c r="N61" i="44"/>
  <c r="L61" i="44"/>
  <c r="K61" i="44"/>
  <c r="G61" i="44"/>
  <c r="I61" i="44" s="1"/>
  <c r="E61" i="45" s="1"/>
  <c r="O60" i="44"/>
  <c r="N60" i="44"/>
  <c r="L60" i="44"/>
  <c r="K60" i="44"/>
  <c r="G60" i="44"/>
  <c r="I60" i="44" s="1"/>
  <c r="E60" i="45" s="1"/>
  <c r="O59" i="44"/>
  <c r="N59" i="44"/>
  <c r="L59" i="44"/>
  <c r="K59" i="44"/>
  <c r="G59" i="44"/>
  <c r="I59" i="44" s="1"/>
  <c r="E59" i="45" s="1"/>
  <c r="O58" i="44"/>
  <c r="N58" i="44"/>
  <c r="L58" i="44"/>
  <c r="K58" i="44"/>
  <c r="G58" i="44"/>
  <c r="I58" i="44" s="1"/>
  <c r="E58" i="45" s="1"/>
  <c r="O57" i="44"/>
  <c r="N57" i="44"/>
  <c r="L57" i="44"/>
  <c r="K57" i="44"/>
  <c r="G57" i="44"/>
  <c r="I57" i="44" s="1"/>
  <c r="E57" i="45" s="1"/>
  <c r="O56" i="44"/>
  <c r="N56" i="44"/>
  <c r="L56" i="44"/>
  <c r="K56" i="44"/>
  <c r="G56" i="44"/>
  <c r="I56" i="44" s="1"/>
  <c r="E56" i="45" s="1"/>
  <c r="O55" i="44"/>
  <c r="N55" i="44"/>
  <c r="L55" i="44"/>
  <c r="K55" i="44"/>
  <c r="G55" i="44"/>
  <c r="I55" i="44" s="1"/>
  <c r="E55" i="45" s="1"/>
  <c r="O54" i="44"/>
  <c r="N54" i="44"/>
  <c r="L54" i="44"/>
  <c r="K54" i="44"/>
  <c r="G54" i="44"/>
  <c r="I54" i="44" s="1"/>
  <c r="E54" i="45" s="1"/>
  <c r="O53" i="44"/>
  <c r="N53" i="44"/>
  <c r="L53" i="44"/>
  <c r="K53" i="44"/>
  <c r="G53" i="44"/>
  <c r="I53" i="44" s="1"/>
  <c r="E53" i="45" s="1"/>
  <c r="O52" i="44"/>
  <c r="N52" i="44"/>
  <c r="L52" i="44"/>
  <c r="K52" i="44"/>
  <c r="G52" i="44"/>
  <c r="I52" i="44" s="1"/>
  <c r="E52" i="45" s="1"/>
  <c r="O51" i="44"/>
  <c r="N51" i="44"/>
  <c r="L51" i="44"/>
  <c r="K51" i="44"/>
  <c r="G51" i="44"/>
  <c r="I51" i="44" s="1"/>
  <c r="E51" i="45" s="1"/>
  <c r="O50" i="44"/>
  <c r="N50" i="44"/>
  <c r="L50" i="44"/>
  <c r="K50" i="44"/>
  <c r="G50" i="44"/>
  <c r="I50" i="44" s="1"/>
  <c r="E50" i="45" s="1"/>
  <c r="O49" i="44"/>
  <c r="N49" i="44"/>
  <c r="L49" i="44"/>
  <c r="K49" i="44"/>
  <c r="G49" i="44"/>
  <c r="I49" i="44" s="1"/>
  <c r="E49" i="45" s="1"/>
  <c r="O48" i="44"/>
  <c r="N48" i="44"/>
  <c r="L48" i="44"/>
  <c r="K48" i="44"/>
  <c r="G48" i="44"/>
  <c r="I48" i="44" s="1"/>
  <c r="E48" i="45" s="1"/>
  <c r="O47" i="44"/>
  <c r="N47" i="44"/>
  <c r="L47" i="44"/>
  <c r="K47" i="44"/>
  <c r="G47" i="44"/>
  <c r="I47" i="44" s="1"/>
  <c r="E47" i="45" s="1"/>
  <c r="O46" i="44"/>
  <c r="N46" i="44"/>
  <c r="L46" i="44"/>
  <c r="K46" i="44"/>
  <c r="G46" i="44"/>
  <c r="I46" i="44" s="1"/>
  <c r="E46" i="45" s="1"/>
  <c r="O45" i="44"/>
  <c r="N45" i="44"/>
  <c r="L45" i="44"/>
  <c r="K45" i="44"/>
  <c r="G45" i="44"/>
  <c r="I45" i="44" s="1"/>
  <c r="E45" i="45" s="1"/>
  <c r="O44" i="44"/>
  <c r="N44" i="44"/>
  <c r="L44" i="44"/>
  <c r="K44" i="44"/>
  <c r="G44" i="44"/>
  <c r="I44" i="44" s="1"/>
  <c r="E44" i="45" s="1"/>
  <c r="O43" i="44"/>
  <c r="N43" i="44"/>
  <c r="L43" i="44"/>
  <c r="K43" i="44"/>
  <c r="G43" i="44"/>
  <c r="I43" i="44" s="1"/>
  <c r="E43" i="45" s="1"/>
  <c r="O42" i="44"/>
  <c r="N42" i="44"/>
  <c r="L42" i="44"/>
  <c r="K42" i="44"/>
  <c r="G42" i="44"/>
  <c r="I42" i="44" s="1"/>
  <c r="E42" i="45" s="1"/>
  <c r="O41" i="44"/>
  <c r="N41" i="44"/>
  <c r="L41" i="44"/>
  <c r="K41" i="44"/>
  <c r="G41" i="44"/>
  <c r="I41" i="44" s="1"/>
  <c r="E41" i="45" s="1"/>
  <c r="O40" i="44"/>
  <c r="N40" i="44"/>
  <c r="L40" i="44"/>
  <c r="K40" i="44"/>
  <c r="G40" i="44"/>
  <c r="I40" i="44" s="1"/>
  <c r="E40" i="45" s="1"/>
  <c r="O39" i="44"/>
  <c r="N39" i="44"/>
  <c r="L39" i="44"/>
  <c r="K39" i="44"/>
  <c r="G39" i="44"/>
  <c r="I39" i="44" s="1"/>
  <c r="E39" i="45" s="1"/>
  <c r="O38" i="44"/>
  <c r="N38" i="44"/>
  <c r="L38" i="44"/>
  <c r="K38" i="44"/>
  <c r="G38" i="44"/>
  <c r="I38" i="44" s="1"/>
  <c r="E38" i="45" s="1"/>
  <c r="O37" i="44"/>
  <c r="N37" i="44"/>
  <c r="L37" i="44"/>
  <c r="K37" i="44"/>
  <c r="G37" i="44"/>
  <c r="I37" i="44" s="1"/>
  <c r="E37" i="45" s="1"/>
  <c r="O36" i="44"/>
  <c r="N36" i="44"/>
  <c r="L36" i="44"/>
  <c r="K36" i="44"/>
  <c r="G36" i="44"/>
  <c r="I36" i="44" s="1"/>
  <c r="E36" i="45" s="1"/>
  <c r="O35" i="44"/>
  <c r="N35" i="44"/>
  <c r="L35" i="44"/>
  <c r="K35" i="44"/>
  <c r="G35" i="44"/>
  <c r="I35" i="44" s="1"/>
  <c r="E35" i="45" s="1"/>
  <c r="O34" i="44"/>
  <c r="N34" i="44"/>
  <c r="L34" i="44"/>
  <c r="K34" i="44"/>
  <c r="G34" i="44"/>
  <c r="I34" i="44" s="1"/>
  <c r="E34" i="45" s="1"/>
  <c r="O33" i="44"/>
  <c r="N33" i="44"/>
  <c r="L33" i="44"/>
  <c r="K33" i="44"/>
  <c r="G33" i="44"/>
  <c r="I33" i="44" s="1"/>
  <c r="E33" i="45" s="1"/>
  <c r="O32" i="44"/>
  <c r="N32" i="44"/>
  <c r="L32" i="44"/>
  <c r="K32" i="44"/>
  <c r="G32" i="44"/>
  <c r="I32" i="44" s="1"/>
  <c r="E32" i="45" s="1"/>
  <c r="O31" i="44"/>
  <c r="N31" i="44"/>
  <c r="L31" i="44"/>
  <c r="K31" i="44"/>
  <c r="G31" i="44"/>
  <c r="I31" i="44" s="1"/>
  <c r="E31" i="45" s="1"/>
  <c r="O30" i="44"/>
  <c r="N30" i="44"/>
  <c r="L30" i="44"/>
  <c r="K30" i="44"/>
  <c r="G30" i="44"/>
  <c r="I30" i="44" s="1"/>
  <c r="E30" i="45" s="1"/>
  <c r="O29" i="44"/>
  <c r="N29" i="44"/>
  <c r="L29" i="44"/>
  <c r="K29" i="44"/>
  <c r="G29" i="44"/>
  <c r="I29" i="44" s="1"/>
  <c r="E29" i="45" s="1"/>
  <c r="O28" i="44"/>
  <c r="N28" i="44"/>
  <c r="L28" i="44"/>
  <c r="K28" i="44"/>
  <c r="G28" i="44"/>
  <c r="H28" i="44" s="1"/>
  <c r="F131" i="42" s="1"/>
  <c r="O27" i="44"/>
  <c r="N27" i="44"/>
  <c r="L27" i="44"/>
  <c r="K27" i="44"/>
  <c r="G27" i="44"/>
  <c r="H27" i="44" s="1"/>
  <c r="F127" i="42" s="1"/>
  <c r="O26" i="44"/>
  <c r="N26" i="44"/>
  <c r="L26" i="44"/>
  <c r="K26" i="44"/>
  <c r="G26" i="44"/>
  <c r="H26" i="44" s="1"/>
  <c r="F123" i="42" s="1"/>
  <c r="O25" i="44"/>
  <c r="N25" i="44"/>
  <c r="L25" i="44"/>
  <c r="K25" i="44"/>
  <c r="G25" i="44"/>
  <c r="H25" i="44" s="1"/>
  <c r="F119" i="42" s="1"/>
  <c r="O24" i="44"/>
  <c r="N24" i="44"/>
  <c r="L24" i="44"/>
  <c r="K24" i="44"/>
  <c r="G24" i="44"/>
  <c r="H24" i="44" s="1"/>
  <c r="F115" i="42" s="1"/>
  <c r="O23" i="44"/>
  <c r="N23" i="44"/>
  <c r="L23" i="44"/>
  <c r="K23" i="44"/>
  <c r="G23" i="44"/>
  <c r="H23" i="44" s="1"/>
  <c r="F111" i="42" s="1"/>
  <c r="O22" i="44"/>
  <c r="N22" i="44"/>
  <c r="L22" i="44"/>
  <c r="K22" i="44"/>
  <c r="G22" i="44"/>
  <c r="H22" i="44" s="1"/>
  <c r="F107" i="42" s="1"/>
  <c r="O21" i="44"/>
  <c r="N21" i="44"/>
  <c r="L21" i="44"/>
  <c r="K21" i="44"/>
  <c r="G21" i="44"/>
  <c r="H21" i="44" s="1"/>
  <c r="F103" i="42" s="1"/>
  <c r="O20" i="44"/>
  <c r="N20" i="44"/>
  <c r="L20" i="44"/>
  <c r="K20" i="44"/>
  <c r="G20" i="44"/>
  <c r="H20" i="44" s="1"/>
  <c r="F99" i="42" s="1"/>
  <c r="O19" i="44"/>
  <c r="N19" i="44"/>
  <c r="L19" i="44"/>
  <c r="K19" i="44"/>
  <c r="G19" i="44"/>
  <c r="H19" i="44" s="1"/>
  <c r="F95" i="42" s="1"/>
  <c r="O18" i="44"/>
  <c r="N18" i="44"/>
  <c r="L18" i="44"/>
  <c r="K18" i="44"/>
  <c r="G18" i="44"/>
  <c r="H18" i="44" s="1"/>
  <c r="F91" i="42" s="1"/>
  <c r="O17" i="44"/>
  <c r="N17" i="44"/>
  <c r="L17" i="44"/>
  <c r="K17" i="44"/>
  <c r="G17" i="44"/>
  <c r="H17" i="44" s="1"/>
  <c r="F87" i="42" s="1"/>
  <c r="O16" i="44"/>
  <c r="N16" i="44"/>
  <c r="L16" i="44"/>
  <c r="K16" i="44"/>
  <c r="G16" i="44"/>
  <c r="H16" i="44" s="1"/>
  <c r="F83" i="42" s="1"/>
  <c r="O15" i="44"/>
  <c r="N15" i="44"/>
  <c r="L15" i="44"/>
  <c r="K15" i="44"/>
  <c r="G15" i="44"/>
  <c r="H15" i="44" s="1"/>
  <c r="F79" i="42" s="1"/>
  <c r="O14" i="44"/>
  <c r="N14" i="44"/>
  <c r="L14" i="44"/>
  <c r="K14" i="44"/>
  <c r="G14" i="44"/>
  <c r="H14" i="44" s="1"/>
  <c r="F75" i="42" s="1"/>
  <c r="O13" i="44"/>
  <c r="N13" i="44"/>
  <c r="L13" i="44"/>
  <c r="K13" i="44"/>
  <c r="G13" i="44"/>
  <c r="H13" i="44" s="1"/>
  <c r="F71" i="42" s="1"/>
  <c r="O12" i="44"/>
  <c r="N12" i="44"/>
  <c r="L12" i="44"/>
  <c r="K12" i="44"/>
  <c r="G12" i="44"/>
  <c r="H12" i="44" s="1"/>
  <c r="F67" i="42" s="1"/>
  <c r="O11" i="44"/>
  <c r="N11" i="44"/>
  <c r="L11" i="44"/>
  <c r="K11" i="44"/>
  <c r="G11" i="44"/>
  <c r="H11" i="44" s="1"/>
  <c r="F63" i="42" s="1"/>
  <c r="O10" i="44"/>
  <c r="N10" i="44"/>
  <c r="L10" i="44"/>
  <c r="K10" i="44"/>
  <c r="G10" i="44"/>
  <c r="H10" i="44" s="1"/>
  <c r="F59" i="42" s="1"/>
  <c r="O9" i="44"/>
  <c r="N9" i="44"/>
  <c r="L9" i="44"/>
  <c r="K9" i="44"/>
  <c r="G9" i="44"/>
  <c r="H9" i="44" s="1"/>
  <c r="F55" i="42" s="1"/>
  <c r="N78" i="41"/>
  <c r="N79" i="41"/>
  <c r="N80" i="41"/>
  <c r="E34" i="44" s="1"/>
  <c r="N81" i="41"/>
  <c r="N82" i="41"/>
  <c r="N83" i="41"/>
  <c r="N84" i="41"/>
  <c r="N85" i="41"/>
  <c r="N86" i="41"/>
  <c r="N87" i="41"/>
  <c r="N88" i="41"/>
  <c r="E42" i="44" s="1"/>
  <c r="N89" i="41"/>
  <c r="N90" i="41"/>
  <c r="N91" i="41"/>
  <c r="N92" i="41"/>
  <c r="N93" i="41"/>
  <c r="N94" i="41"/>
  <c r="N95" i="41"/>
  <c r="N96" i="41"/>
  <c r="N97" i="41"/>
  <c r="N98" i="41"/>
  <c r="N99" i="41"/>
  <c r="N100" i="41"/>
  <c r="N101" i="41"/>
  <c r="N102" i="41"/>
  <c r="N103" i="41"/>
  <c r="N104" i="41"/>
  <c r="N105" i="41"/>
  <c r="N106" i="41"/>
  <c r="N107" i="41"/>
  <c r="N108" i="41"/>
  <c r="N109" i="41"/>
  <c r="N110" i="41"/>
  <c r="N111" i="41"/>
  <c r="N112" i="41"/>
  <c r="N113" i="41"/>
  <c r="N114" i="41"/>
  <c r="N77" i="41"/>
  <c r="N69" i="41"/>
  <c r="N70" i="41"/>
  <c r="N71" i="41"/>
  <c r="N72" i="41"/>
  <c r="N73" i="41"/>
  <c r="N74" i="41"/>
  <c r="N75" i="41"/>
  <c r="N76" i="41"/>
  <c r="N68" i="41"/>
  <c r="N63" i="41"/>
  <c r="N64" i="41"/>
  <c r="N65" i="41"/>
  <c r="N66" i="41"/>
  <c r="N67" i="41"/>
  <c r="N62" i="41"/>
  <c r="N61" i="41"/>
  <c r="N60" i="41"/>
  <c r="N59" i="41"/>
  <c r="N57" i="41"/>
  <c r="N58" i="41"/>
  <c r="N56" i="41"/>
  <c r="N55" i="41"/>
  <c r="E55" i="42" s="1"/>
  <c r="I28" i="44" l="1"/>
  <c r="E28" i="45" s="1"/>
  <c r="P44" i="44"/>
  <c r="G195" i="42" s="1"/>
  <c r="P20" i="44"/>
  <c r="P50" i="44"/>
  <c r="G219" i="42" s="1"/>
  <c r="P56" i="44"/>
  <c r="Q56" i="44" s="1"/>
  <c r="F56" i="45" s="1"/>
  <c r="G56" i="45" s="1"/>
  <c r="P14" i="44"/>
  <c r="Q14" i="44" s="1"/>
  <c r="F14" i="45" s="1"/>
  <c r="P26" i="44"/>
  <c r="Q26" i="44" s="1"/>
  <c r="F26" i="45" s="1"/>
  <c r="P33" i="44"/>
  <c r="G151" i="42" s="1"/>
  <c r="P39" i="44"/>
  <c r="G175" i="42" s="1"/>
  <c r="P45" i="44"/>
  <c r="G199" i="42" s="1"/>
  <c r="P51" i="44"/>
  <c r="G223" i="42" s="1"/>
  <c r="P57" i="44"/>
  <c r="G247" i="42" s="1"/>
  <c r="P63" i="44"/>
  <c r="Q63" i="44" s="1"/>
  <c r="F63" i="45" s="1"/>
  <c r="G63" i="45" s="1"/>
  <c r="P13" i="44"/>
  <c r="G71" i="42" s="1"/>
  <c r="P19" i="44"/>
  <c r="G95" i="42" s="1"/>
  <c r="P25" i="44"/>
  <c r="Q25" i="44" s="1"/>
  <c r="F25" i="45" s="1"/>
  <c r="P32" i="44"/>
  <c r="G147" i="42" s="1"/>
  <c r="P38" i="44"/>
  <c r="G171" i="42" s="1"/>
  <c r="P62" i="44"/>
  <c r="Q62" i="44" s="1"/>
  <c r="F62" i="45" s="1"/>
  <c r="G62" i="45" s="1"/>
  <c r="P68" i="44"/>
  <c r="G291" i="42" s="1"/>
  <c r="P49" i="44"/>
  <c r="Q49" i="44" s="1"/>
  <c r="F49" i="45" s="1"/>
  <c r="G49" i="45" s="1"/>
  <c r="P55" i="44"/>
  <c r="Q55" i="44" s="1"/>
  <c r="F55" i="45" s="1"/>
  <c r="G55" i="45" s="1"/>
  <c r="P42" i="44"/>
  <c r="Q42" i="44" s="1"/>
  <c r="F42" i="45" s="1"/>
  <c r="G42" i="45" s="1"/>
  <c r="P48" i="44"/>
  <c r="Q48" i="44" s="1"/>
  <c r="F48" i="45" s="1"/>
  <c r="G48" i="45" s="1"/>
  <c r="P54" i="44"/>
  <c r="G235" i="42" s="1"/>
  <c r="P60" i="44"/>
  <c r="Q60" i="44" s="1"/>
  <c r="F60" i="45" s="1"/>
  <c r="G60" i="45" s="1"/>
  <c r="P66" i="44"/>
  <c r="E21" i="44"/>
  <c r="D21" i="45"/>
  <c r="E103" i="42"/>
  <c r="C21" i="43"/>
  <c r="E59" i="44"/>
  <c r="D59" i="45"/>
  <c r="E255" i="42"/>
  <c r="C59" i="43"/>
  <c r="X73" i="42"/>
  <c r="X72" i="42"/>
  <c r="X71" i="42"/>
  <c r="X74" i="42"/>
  <c r="X98" i="42"/>
  <c r="X97" i="42"/>
  <c r="X96" i="42"/>
  <c r="X95" i="42"/>
  <c r="E19" i="44"/>
  <c r="D19" i="45"/>
  <c r="E95" i="42"/>
  <c r="C19" i="43"/>
  <c r="E9" i="44"/>
  <c r="D9" i="45"/>
  <c r="C9" i="43"/>
  <c r="E26" i="44"/>
  <c r="D26" i="45"/>
  <c r="E123" i="42"/>
  <c r="C26" i="43"/>
  <c r="E55" i="44"/>
  <c r="D55" i="45"/>
  <c r="E239" i="42"/>
  <c r="C55" i="43"/>
  <c r="X56" i="42"/>
  <c r="X57" i="42"/>
  <c r="X55" i="42"/>
  <c r="X58" i="42"/>
  <c r="P10" i="44"/>
  <c r="X80" i="42"/>
  <c r="X79" i="42"/>
  <c r="X82" i="42"/>
  <c r="X81" i="42"/>
  <c r="P16" i="44"/>
  <c r="X104" i="42"/>
  <c r="X103" i="42"/>
  <c r="X106" i="42"/>
  <c r="X105" i="42"/>
  <c r="P22" i="44"/>
  <c r="X128" i="42"/>
  <c r="X127" i="42"/>
  <c r="X129" i="42"/>
  <c r="X130" i="42"/>
  <c r="P29" i="44"/>
  <c r="P35" i="44"/>
  <c r="P41" i="44"/>
  <c r="P47" i="44"/>
  <c r="P53" i="44"/>
  <c r="P59" i="44"/>
  <c r="P65" i="44"/>
  <c r="E30" i="44"/>
  <c r="D30" i="45"/>
  <c r="E139" i="42"/>
  <c r="C30" i="43"/>
  <c r="E47" i="44"/>
  <c r="D47" i="45"/>
  <c r="E207" i="42"/>
  <c r="C47" i="43"/>
  <c r="E41" i="44"/>
  <c r="D41" i="45"/>
  <c r="E183" i="42"/>
  <c r="C41" i="43"/>
  <c r="E23" i="44"/>
  <c r="D23" i="45"/>
  <c r="E111" i="42"/>
  <c r="C23" i="43"/>
  <c r="E14" i="44"/>
  <c r="D14" i="45"/>
  <c r="E75" i="42"/>
  <c r="C14" i="43"/>
  <c r="E15" i="44"/>
  <c r="D15" i="45"/>
  <c r="E79" i="42"/>
  <c r="C15" i="43"/>
  <c r="E17" i="44"/>
  <c r="D17" i="45"/>
  <c r="E87" i="42"/>
  <c r="C17" i="43"/>
  <c r="E67" i="44"/>
  <c r="D67" i="45"/>
  <c r="E287" i="42"/>
  <c r="C67" i="43"/>
  <c r="E61" i="44"/>
  <c r="D61" i="45"/>
  <c r="E263" i="42"/>
  <c r="C61" i="43"/>
  <c r="E49" i="44"/>
  <c r="D49" i="45"/>
  <c r="E215" i="42"/>
  <c r="C49" i="43"/>
  <c r="E43" i="44"/>
  <c r="D43" i="45"/>
  <c r="E191" i="42"/>
  <c r="C43" i="43"/>
  <c r="E37" i="44"/>
  <c r="D37" i="45"/>
  <c r="E167" i="42"/>
  <c r="C37" i="43"/>
  <c r="E10" i="44"/>
  <c r="D10" i="45"/>
  <c r="E59" i="42"/>
  <c r="C10" i="43"/>
  <c r="E16" i="44"/>
  <c r="D16" i="45"/>
  <c r="E83" i="42"/>
  <c r="C16" i="43"/>
  <c r="E22" i="44"/>
  <c r="D22" i="45"/>
  <c r="E107" i="42"/>
  <c r="C22" i="43"/>
  <c r="E25" i="44"/>
  <c r="D25" i="45"/>
  <c r="E119" i="42"/>
  <c r="C25" i="43"/>
  <c r="E66" i="44"/>
  <c r="D66" i="45"/>
  <c r="E283" i="42"/>
  <c r="C66" i="43"/>
  <c r="E60" i="44"/>
  <c r="D60" i="45"/>
  <c r="E259" i="42"/>
  <c r="C60" i="43"/>
  <c r="E54" i="44"/>
  <c r="D54" i="45"/>
  <c r="E235" i="42"/>
  <c r="C54" i="43"/>
  <c r="E48" i="44"/>
  <c r="D48" i="45"/>
  <c r="E211" i="42"/>
  <c r="C48" i="43"/>
  <c r="D42" i="45"/>
  <c r="E187" i="42"/>
  <c r="C42" i="43"/>
  <c r="E36" i="44"/>
  <c r="D36" i="45"/>
  <c r="E163" i="42"/>
  <c r="C36" i="43"/>
  <c r="P9" i="44"/>
  <c r="X78" i="42"/>
  <c r="X75" i="42"/>
  <c r="X76" i="42"/>
  <c r="X77" i="42"/>
  <c r="P15" i="44"/>
  <c r="X102" i="42"/>
  <c r="X100" i="42"/>
  <c r="X99" i="42"/>
  <c r="X101" i="42"/>
  <c r="P21" i="44"/>
  <c r="X126" i="42"/>
  <c r="X124" i="42"/>
  <c r="X123" i="42"/>
  <c r="X125" i="42"/>
  <c r="P27" i="44"/>
  <c r="P28" i="44"/>
  <c r="P34" i="44"/>
  <c r="P40" i="44"/>
  <c r="P46" i="44"/>
  <c r="P52" i="44"/>
  <c r="P58" i="44"/>
  <c r="P64" i="44"/>
  <c r="E12" i="44"/>
  <c r="D12" i="45"/>
  <c r="E67" i="42"/>
  <c r="C12" i="43"/>
  <c r="E53" i="44"/>
  <c r="D53" i="45"/>
  <c r="E231" i="42"/>
  <c r="C53" i="43"/>
  <c r="E35" i="44"/>
  <c r="D35" i="45"/>
  <c r="E159" i="42"/>
  <c r="C35" i="43"/>
  <c r="E64" i="44"/>
  <c r="D64" i="45"/>
  <c r="E275" i="42"/>
  <c r="C64" i="43"/>
  <c r="X67" i="42"/>
  <c r="X68" i="42"/>
  <c r="X69" i="42"/>
  <c r="X70" i="42"/>
  <c r="X91" i="42"/>
  <c r="X94" i="42"/>
  <c r="X93" i="42"/>
  <c r="X92" i="42"/>
  <c r="X116" i="42"/>
  <c r="X115" i="42"/>
  <c r="X118" i="42"/>
  <c r="X117" i="42"/>
  <c r="E65" i="44"/>
  <c r="D65" i="45"/>
  <c r="E279" i="42"/>
  <c r="C65" i="43"/>
  <c r="Q20" i="44"/>
  <c r="F20" i="45" s="1"/>
  <c r="G99" i="42"/>
  <c r="X122" i="42"/>
  <c r="X121" i="42"/>
  <c r="X120" i="42"/>
  <c r="X119" i="42"/>
  <c r="E20" i="44"/>
  <c r="D20" i="45"/>
  <c r="E99" i="42"/>
  <c r="C20" i="43"/>
  <c r="E58" i="44"/>
  <c r="D58" i="45"/>
  <c r="E251" i="42"/>
  <c r="C58" i="43"/>
  <c r="E52" i="44"/>
  <c r="D52" i="45"/>
  <c r="E227" i="42"/>
  <c r="C52" i="43"/>
  <c r="E40" i="44"/>
  <c r="D40" i="45"/>
  <c r="E179" i="42"/>
  <c r="C40" i="43"/>
  <c r="E13" i="44"/>
  <c r="D13" i="45"/>
  <c r="E71" i="42"/>
  <c r="C13" i="43"/>
  <c r="E28" i="44"/>
  <c r="D28" i="45"/>
  <c r="E131" i="42"/>
  <c r="C28" i="43"/>
  <c r="E31" i="44"/>
  <c r="D31" i="45"/>
  <c r="E143" i="42"/>
  <c r="C31" i="43"/>
  <c r="E63" i="44"/>
  <c r="D63" i="45"/>
  <c r="E271" i="42"/>
  <c r="C63" i="43"/>
  <c r="E57" i="44"/>
  <c r="D57" i="45"/>
  <c r="E247" i="42"/>
  <c r="C57" i="43"/>
  <c r="E51" i="44"/>
  <c r="D51" i="45"/>
  <c r="E223" i="42"/>
  <c r="C51" i="43"/>
  <c r="E45" i="44"/>
  <c r="D45" i="45"/>
  <c r="E199" i="42"/>
  <c r="C45" i="43"/>
  <c r="E39" i="44"/>
  <c r="D39" i="45"/>
  <c r="E175" i="42"/>
  <c r="C39" i="43"/>
  <c r="E33" i="44"/>
  <c r="D33" i="45"/>
  <c r="E151" i="42"/>
  <c r="C33" i="43"/>
  <c r="X63" i="42"/>
  <c r="X65" i="42"/>
  <c r="X64" i="42"/>
  <c r="X66" i="42"/>
  <c r="P12" i="44"/>
  <c r="X88" i="42"/>
  <c r="X87" i="42"/>
  <c r="X90" i="42"/>
  <c r="X89" i="42"/>
  <c r="P18" i="44"/>
  <c r="X113" i="42"/>
  <c r="X114" i="42"/>
  <c r="X112" i="42"/>
  <c r="X111" i="42"/>
  <c r="P24" i="44"/>
  <c r="P31" i="44"/>
  <c r="P37" i="44"/>
  <c r="P43" i="44"/>
  <c r="P61" i="44"/>
  <c r="P67" i="44"/>
  <c r="E24" i="44"/>
  <c r="D24" i="45"/>
  <c r="E115" i="42"/>
  <c r="C24" i="43"/>
  <c r="E11" i="44"/>
  <c r="D11" i="45"/>
  <c r="E63" i="42"/>
  <c r="C11" i="43"/>
  <c r="E29" i="44"/>
  <c r="D29" i="45"/>
  <c r="E135" i="42"/>
  <c r="C29" i="43"/>
  <c r="E46" i="44"/>
  <c r="D46" i="45"/>
  <c r="E203" i="42"/>
  <c r="C46" i="43"/>
  <c r="D34" i="45"/>
  <c r="E155" i="42"/>
  <c r="C34" i="43"/>
  <c r="E18" i="44"/>
  <c r="D18" i="45"/>
  <c r="E91" i="42"/>
  <c r="C18" i="43"/>
  <c r="E27" i="44"/>
  <c r="D27" i="45"/>
  <c r="E127" i="42"/>
  <c r="C27" i="43"/>
  <c r="D68" i="45"/>
  <c r="E68" i="44"/>
  <c r="E291" i="42"/>
  <c r="C68" i="43"/>
  <c r="E62" i="44"/>
  <c r="D62" i="45"/>
  <c r="E267" i="42"/>
  <c r="C62" i="43"/>
  <c r="E56" i="44"/>
  <c r="D56" i="45"/>
  <c r="E243" i="42"/>
  <c r="C56" i="43"/>
  <c r="E50" i="44"/>
  <c r="D50" i="45"/>
  <c r="E219" i="42"/>
  <c r="C50" i="43"/>
  <c r="E44" i="44"/>
  <c r="D44" i="45"/>
  <c r="E195" i="42"/>
  <c r="C44" i="43"/>
  <c r="E38" i="44"/>
  <c r="D38" i="45"/>
  <c r="E171" i="42"/>
  <c r="C38" i="43"/>
  <c r="E32" i="44"/>
  <c r="D32" i="45"/>
  <c r="E147" i="42"/>
  <c r="C32" i="43"/>
  <c r="X62" i="42"/>
  <c r="X59" i="42"/>
  <c r="X60" i="42"/>
  <c r="X61" i="42"/>
  <c r="P11" i="44"/>
  <c r="X85" i="42"/>
  <c r="X84" i="42"/>
  <c r="X86" i="42"/>
  <c r="X83" i="42"/>
  <c r="P17" i="44"/>
  <c r="X110" i="42"/>
  <c r="X109" i="42"/>
  <c r="X108" i="42"/>
  <c r="X107" i="42"/>
  <c r="P23" i="44"/>
  <c r="X133" i="42"/>
  <c r="X134" i="42"/>
  <c r="X131" i="42"/>
  <c r="X132" i="42"/>
  <c r="P30" i="44"/>
  <c r="P36" i="44"/>
  <c r="G259" i="42"/>
  <c r="Q66" i="44"/>
  <c r="F66" i="45" s="1"/>
  <c r="G66" i="45" s="1"/>
  <c r="G283" i="42"/>
  <c r="I27" i="44"/>
  <c r="E27" i="45" s="1"/>
  <c r="I10" i="44"/>
  <c r="E10" i="45" s="1"/>
  <c r="I11" i="44"/>
  <c r="E11" i="45" s="1"/>
  <c r="I12" i="44"/>
  <c r="E12" i="45" s="1"/>
  <c r="I13" i="44"/>
  <c r="E13" i="45" s="1"/>
  <c r="I14" i="44"/>
  <c r="E14" i="45" s="1"/>
  <c r="I15" i="44"/>
  <c r="E15" i="45" s="1"/>
  <c r="I16" i="44"/>
  <c r="E16" i="45" s="1"/>
  <c r="I17" i="44"/>
  <c r="E17" i="45" s="1"/>
  <c r="I18" i="44"/>
  <c r="E18" i="45" s="1"/>
  <c r="I19" i="44"/>
  <c r="E19" i="45" s="1"/>
  <c r="I20" i="44"/>
  <c r="E20" i="45" s="1"/>
  <c r="I21" i="44"/>
  <c r="E21" i="45" s="1"/>
  <c r="I22" i="44"/>
  <c r="E22" i="45" s="1"/>
  <c r="I23" i="44"/>
  <c r="E23" i="45" s="1"/>
  <c r="I24" i="44"/>
  <c r="E24" i="45" s="1"/>
  <c r="I25" i="44"/>
  <c r="E25" i="45" s="1"/>
  <c r="I26" i="44"/>
  <c r="E26" i="45" s="1"/>
  <c r="I9" i="44"/>
  <c r="E9" i="45" s="1"/>
  <c r="H29" i="44"/>
  <c r="F135" i="42" s="1"/>
  <c r="H30" i="44"/>
  <c r="F139" i="42" s="1"/>
  <c r="H31" i="44"/>
  <c r="F143" i="42" s="1"/>
  <c r="H32" i="44"/>
  <c r="F147" i="42" s="1"/>
  <c r="H33" i="44"/>
  <c r="F151" i="42" s="1"/>
  <c r="H34" i="44"/>
  <c r="F155" i="42" s="1"/>
  <c r="H35" i="44"/>
  <c r="F159" i="42" s="1"/>
  <c r="H36" i="44"/>
  <c r="F163" i="42" s="1"/>
  <c r="H37" i="44"/>
  <c r="F167" i="42" s="1"/>
  <c r="H38" i="44"/>
  <c r="F171" i="42" s="1"/>
  <c r="H39" i="44"/>
  <c r="F175" i="42" s="1"/>
  <c r="H40" i="44"/>
  <c r="F179" i="42" s="1"/>
  <c r="H41" i="44"/>
  <c r="F183" i="42" s="1"/>
  <c r="H42" i="44"/>
  <c r="F187" i="42" s="1"/>
  <c r="H43" i="44"/>
  <c r="F191" i="42" s="1"/>
  <c r="H44" i="44"/>
  <c r="F195" i="42" s="1"/>
  <c r="H45" i="44"/>
  <c r="F199" i="42" s="1"/>
  <c r="H46" i="44"/>
  <c r="F203" i="42" s="1"/>
  <c r="H47" i="44"/>
  <c r="F207" i="42" s="1"/>
  <c r="H48" i="44"/>
  <c r="F211" i="42" s="1"/>
  <c r="H49" i="44"/>
  <c r="F215" i="42" s="1"/>
  <c r="H50" i="44"/>
  <c r="F219" i="42" s="1"/>
  <c r="H51" i="44"/>
  <c r="F223" i="42" s="1"/>
  <c r="H52" i="44"/>
  <c r="F227" i="42" s="1"/>
  <c r="H53" i="44"/>
  <c r="F231" i="42" s="1"/>
  <c r="H54" i="44"/>
  <c r="F235" i="42" s="1"/>
  <c r="H55" i="44"/>
  <c r="F239" i="42" s="1"/>
  <c r="H56" i="44"/>
  <c r="F243" i="42" s="1"/>
  <c r="H57" i="44"/>
  <c r="F247" i="42" s="1"/>
  <c r="H58" i="44"/>
  <c r="F251" i="42" s="1"/>
  <c r="H59" i="44"/>
  <c r="F255" i="42" s="1"/>
  <c r="H60" i="44"/>
  <c r="F259" i="42" s="1"/>
  <c r="H61" i="44"/>
  <c r="F263" i="42" s="1"/>
  <c r="H62" i="44"/>
  <c r="F267" i="42" s="1"/>
  <c r="H63" i="44"/>
  <c r="F271" i="42" s="1"/>
  <c r="H64" i="44"/>
  <c r="F275" i="42" s="1"/>
  <c r="H65" i="44"/>
  <c r="F279" i="42" s="1"/>
  <c r="H66" i="44"/>
  <c r="F283" i="42" s="1"/>
  <c r="H67" i="44"/>
  <c r="F287" i="42" s="1"/>
  <c r="H68" i="44"/>
  <c r="F291" i="42" s="1"/>
  <c r="Q39" i="44" l="1"/>
  <c r="F39" i="45" s="1"/>
  <c r="G39" i="45" s="1"/>
  <c r="Q33" i="44"/>
  <c r="F33" i="45" s="1"/>
  <c r="G33" i="45" s="1"/>
  <c r="G215" i="42"/>
  <c r="Q19" i="44"/>
  <c r="F19" i="45" s="1"/>
  <c r="Q68" i="44"/>
  <c r="F68" i="45" s="1"/>
  <c r="G68" i="45" s="1"/>
  <c r="Q13" i="44"/>
  <c r="F13" i="45" s="1"/>
  <c r="G13" i="45" s="1"/>
  <c r="Q50" i="44"/>
  <c r="F50" i="45" s="1"/>
  <c r="G50" i="45" s="1"/>
  <c r="Q38" i="44"/>
  <c r="F38" i="45" s="1"/>
  <c r="G38" i="45" s="1"/>
  <c r="G243" i="42"/>
  <c r="Y243" i="42" s="1"/>
  <c r="Q44" i="44"/>
  <c r="F44" i="45" s="1"/>
  <c r="G44" i="45" s="1"/>
  <c r="Q57" i="44"/>
  <c r="F57" i="45" s="1"/>
  <c r="G57" i="45" s="1"/>
  <c r="Q54" i="44"/>
  <c r="F54" i="45" s="1"/>
  <c r="G54" i="45" s="1"/>
  <c r="G123" i="42"/>
  <c r="Y124" i="42" s="1"/>
  <c r="G271" i="42"/>
  <c r="Y271" i="42" s="1"/>
  <c r="G267" i="42"/>
  <c r="Y268" i="42" s="1"/>
  <c r="G75" i="42"/>
  <c r="Y76" i="42" s="1"/>
  <c r="G119" i="42"/>
  <c r="Y121" i="42" s="1"/>
  <c r="Q45" i="44"/>
  <c r="F45" i="45" s="1"/>
  <c r="G45" i="45" s="1"/>
  <c r="G20" i="45"/>
  <c r="G26" i="45"/>
  <c r="Q51" i="44"/>
  <c r="F51" i="45" s="1"/>
  <c r="G51" i="45" s="1"/>
  <c r="Q32" i="44"/>
  <c r="F32" i="45" s="1"/>
  <c r="G32" i="45" s="1"/>
  <c r="G187" i="42"/>
  <c r="Y190" i="42" s="1"/>
  <c r="G239" i="42"/>
  <c r="Y239" i="42" s="1"/>
  <c r="G14" i="45"/>
  <c r="G211" i="42"/>
  <c r="Y211" i="42" s="1"/>
  <c r="G25" i="45"/>
  <c r="G19" i="45"/>
  <c r="X230" i="42"/>
  <c r="X228" i="42"/>
  <c r="X227" i="42"/>
  <c r="X229" i="42"/>
  <c r="Y174" i="42"/>
  <c r="Y171" i="42"/>
  <c r="Y172" i="42"/>
  <c r="Y173" i="42"/>
  <c r="X263" i="42"/>
  <c r="X266" i="42"/>
  <c r="X265" i="42"/>
  <c r="X264" i="42"/>
  <c r="X286" i="42"/>
  <c r="X284" i="42"/>
  <c r="X283" i="42"/>
  <c r="X285" i="42"/>
  <c r="X262" i="42"/>
  <c r="X261" i="42"/>
  <c r="X260" i="42"/>
  <c r="X259" i="42"/>
  <c r="X237" i="42"/>
  <c r="X238" i="42"/>
  <c r="X236" i="42"/>
  <c r="X235" i="42"/>
  <c r="X212" i="42"/>
  <c r="X211" i="42"/>
  <c r="X213" i="42"/>
  <c r="X214" i="42"/>
  <c r="X188" i="42"/>
  <c r="X187" i="42"/>
  <c r="X189" i="42"/>
  <c r="X190" i="42"/>
  <c r="X164" i="42"/>
  <c r="X163" i="42"/>
  <c r="X165" i="42"/>
  <c r="X166" i="42"/>
  <c r="X139" i="42"/>
  <c r="X140" i="42"/>
  <c r="X141" i="42"/>
  <c r="X142" i="42"/>
  <c r="Q17" i="44"/>
  <c r="F17" i="45" s="1"/>
  <c r="G17" i="45" s="1"/>
  <c r="G87" i="42"/>
  <c r="Q67" i="44"/>
  <c r="F67" i="45" s="1"/>
  <c r="G67" i="45" s="1"/>
  <c r="G287" i="42"/>
  <c r="Q43" i="44"/>
  <c r="F43" i="45" s="1"/>
  <c r="G43" i="45" s="1"/>
  <c r="G191" i="42"/>
  <c r="Z111" i="42"/>
  <c r="D23" i="43"/>
  <c r="F23" i="43" s="1"/>
  <c r="Y199" i="42"/>
  <c r="Y201" i="42"/>
  <c r="Y200" i="42"/>
  <c r="Y202" i="42"/>
  <c r="Y198" i="42"/>
  <c r="Y195" i="42"/>
  <c r="Y197" i="42"/>
  <c r="Y196" i="42"/>
  <c r="Y97" i="42"/>
  <c r="Y96" i="42"/>
  <c r="Y95" i="42"/>
  <c r="Y98" i="42"/>
  <c r="Y73" i="42"/>
  <c r="Y71" i="42"/>
  <c r="Y74" i="42"/>
  <c r="Y72" i="42"/>
  <c r="Q64" i="44"/>
  <c r="F64" i="45" s="1"/>
  <c r="G64" i="45" s="1"/>
  <c r="G275" i="42"/>
  <c r="Q28" i="44"/>
  <c r="F28" i="45" s="1"/>
  <c r="G28" i="45" s="1"/>
  <c r="G131" i="42"/>
  <c r="Q21" i="44"/>
  <c r="F21" i="45" s="1"/>
  <c r="G21" i="45" s="1"/>
  <c r="G103" i="42"/>
  <c r="Q59" i="44"/>
  <c r="F59" i="45" s="1"/>
  <c r="G59" i="45" s="1"/>
  <c r="G255" i="42"/>
  <c r="Z127" i="42"/>
  <c r="D27" i="43"/>
  <c r="F27" i="43" s="1"/>
  <c r="Z103" i="42"/>
  <c r="D21" i="43"/>
  <c r="F21" i="43" s="1"/>
  <c r="Z95" i="42"/>
  <c r="D19" i="43"/>
  <c r="F19" i="43" s="1"/>
  <c r="X275" i="42"/>
  <c r="X278" i="42"/>
  <c r="X276" i="42"/>
  <c r="X277" i="42"/>
  <c r="X157" i="42"/>
  <c r="X158" i="42"/>
  <c r="X156" i="42"/>
  <c r="X155" i="42"/>
  <c r="Q18" i="44"/>
  <c r="F18" i="45" s="1"/>
  <c r="G18" i="45" s="1"/>
  <c r="G91" i="42"/>
  <c r="Q47" i="44"/>
  <c r="F47" i="45" s="1"/>
  <c r="G47" i="45" s="1"/>
  <c r="G207" i="42"/>
  <c r="Q10" i="44"/>
  <c r="F10" i="45" s="1"/>
  <c r="G10" i="45" s="1"/>
  <c r="G59" i="42"/>
  <c r="X226" i="42"/>
  <c r="X225" i="42"/>
  <c r="X224" i="42"/>
  <c r="X223" i="42"/>
  <c r="X176" i="42"/>
  <c r="X175" i="42"/>
  <c r="X177" i="42"/>
  <c r="X178" i="42"/>
  <c r="Y284" i="42"/>
  <c r="Y285" i="42"/>
  <c r="Y286" i="42"/>
  <c r="Y283" i="42"/>
  <c r="X281" i="42"/>
  <c r="X280" i="42"/>
  <c r="X279" i="42"/>
  <c r="X282" i="42"/>
  <c r="X257" i="42"/>
  <c r="X256" i="42"/>
  <c r="X255" i="42"/>
  <c r="X258" i="42"/>
  <c r="X232" i="42"/>
  <c r="X231" i="42"/>
  <c r="X234" i="42"/>
  <c r="X233" i="42"/>
  <c r="X207" i="42"/>
  <c r="X209" i="42"/>
  <c r="X208" i="42"/>
  <c r="X210" i="42"/>
  <c r="X185" i="42"/>
  <c r="X186" i="42"/>
  <c r="X184" i="42"/>
  <c r="X183" i="42"/>
  <c r="X161" i="42"/>
  <c r="X162" i="42"/>
  <c r="X160" i="42"/>
  <c r="X159" i="42"/>
  <c r="X137" i="42"/>
  <c r="X138" i="42"/>
  <c r="X135" i="42"/>
  <c r="X136" i="42"/>
  <c r="Y237" i="42"/>
  <c r="Y236" i="42"/>
  <c r="Y235" i="42"/>
  <c r="Y238" i="42"/>
  <c r="Q36" i="44"/>
  <c r="F36" i="45" s="1"/>
  <c r="G36" i="45" s="1"/>
  <c r="G163" i="42"/>
  <c r="Q23" i="44"/>
  <c r="F23" i="45" s="1"/>
  <c r="G23" i="45" s="1"/>
  <c r="G111" i="42"/>
  <c r="Q61" i="44"/>
  <c r="F61" i="45" s="1"/>
  <c r="G61" i="45" s="1"/>
  <c r="G263" i="42"/>
  <c r="Q37" i="44"/>
  <c r="F37" i="45" s="1"/>
  <c r="G37" i="45" s="1"/>
  <c r="G167" i="42"/>
  <c r="Q12" i="44"/>
  <c r="F12" i="45" s="1"/>
  <c r="G12" i="45" s="1"/>
  <c r="G67" i="42"/>
  <c r="Z119" i="42"/>
  <c r="D25" i="43"/>
  <c r="F25" i="43" s="1"/>
  <c r="Q58" i="44"/>
  <c r="F58" i="45" s="1"/>
  <c r="G58" i="45" s="1"/>
  <c r="G251" i="42"/>
  <c r="Q27" i="44"/>
  <c r="F27" i="45" s="1"/>
  <c r="G27" i="45" s="1"/>
  <c r="G127" i="42"/>
  <c r="Q53" i="44"/>
  <c r="F53" i="45" s="1"/>
  <c r="G53" i="45" s="1"/>
  <c r="G231" i="42"/>
  <c r="Y151" i="42"/>
  <c r="Y153" i="42"/>
  <c r="Y152" i="42"/>
  <c r="Y154" i="42"/>
  <c r="Z71" i="42"/>
  <c r="D13" i="43"/>
  <c r="F13" i="43" s="1"/>
  <c r="X251" i="42"/>
  <c r="X254" i="42"/>
  <c r="X252" i="42"/>
  <c r="X253" i="42"/>
  <c r="Q31" i="44"/>
  <c r="F31" i="45" s="1"/>
  <c r="G31" i="45" s="1"/>
  <c r="G143" i="42"/>
  <c r="Z59" i="42"/>
  <c r="D10" i="43"/>
  <c r="F10" i="43" s="1"/>
  <c r="Q24" i="44"/>
  <c r="F24" i="45" s="1"/>
  <c r="G115" i="42"/>
  <c r="Z115" i="42"/>
  <c r="D24" i="43"/>
  <c r="F24" i="43" s="1"/>
  <c r="Q46" i="44"/>
  <c r="F46" i="45" s="1"/>
  <c r="G46" i="45" s="1"/>
  <c r="G203" i="42"/>
  <c r="Z75" i="42"/>
  <c r="D14" i="43"/>
  <c r="F14" i="43" s="1"/>
  <c r="Q41" i="44"/>
  <c r="F41" i="45" s="1"/>
  <c r="G41" i="45" s="1"/>
  <c r="G183" i="42"/>
  <c r="Q16" i="44"/>
  <c r="F16" i="45" s="1"/>
  <c r="G16" i="45" s="1"/>
  <c r="G83" i="42"/>
  <c r="Z55" i="42"/>
  <c r="D9" i="43"/>
  <c r="F9" i="43" s="1"/>
  <c r="X182" i="42"/>
  <c r="X181" i="42"/>
  <c r="X180" i="42"/>
  <c r="X179" i="42"/>
  <c r="Q30" i="44"/>
  <c r="F30" i="45" s="1"/>
  <c r="G30" i="45" s="1"/>
  <c r="G139" i="42"/>
  <c r="Z83" i="42"/>
  <c r="D16" i="43"/>
  <c r="F16" i="43" s="1"/>
  <c r="Q52" i="44"/>
  <c r="F52" i="45" s="1"/>
  <c r="G52" i="45" s="1"/>
  <c r="G227" i="42"/>
  <c r="X274" i="42"/>
  <c r="X273" i="42"/>
  <c r="X272" i="42"/>
  <c r="X271" i="42"/>
  <c r="X297" i="42"/>
  <c r="X296" i="42"/>
  <c r="X295" i="42"/>
  <c r="X298" i="42"/>
  <c r="X293" i="42"/>
  <c r="X292" i="42"/>
  <c r="X294" i="42"/>
  <c r="X291" i="42"/>
  <c r="X268" i="42"/>
  <c r="X267" i="42"/>
  <c r="X270" i="42"/>
  <c r="X269" i="42"/>
  <c r="X245" i="42"/>
  <c r="X244" i="42"/>
  <c r="X243" i="42"/>
  <c r="X246" i="42"/>
  <c r="X220" i="42"/>
  <c r="X219" i="42"/>
  <c r="X222" i="42"/>
  <c r="X221" i="42"/>
  <c r="X197" i="42"/>
  <c r="X198" i="42"/>
  <c r="X196" i="42"/>
  <c r="X195" i="42"/>
  <c r="X173" i="42"/>
  <c r="X174" i="42"/>
  <c r="X172" i="42"/>
  <c r="X171" i="42"/>
  <c r="X149" i="42"/>
  <c r="X150" i="42"/>
  <c r="X148" i="42"/>
  <c r="X147" i="42"/>
  <c r="Y218" i="42"/>
  <c r="Y217" i="42"/>
  <c r="Y215" i="42"/>
  <c r="Y216" i="42"/>
  <c r="Z87" i="42"/>
  <c r="D17" i="43"/>
  <c r="F17" i="43" s="1"/>
  <c r="Y225" i="42"/>
  <c r="Y224" i="42"/>
  <c r="Y223" i="42"/>
  <c r="Y226" i="42"/>
  <c r="Y296" i="42"/>
  <c r="Y295" i="42"/>
  <c r="Y298" i="42"/>
  <c r="Y297" i="42"/>
  <c r="Y293" i="42"/>
  <c r="Y291" i="42"/>
  <c r="Y292" i="42"/>
  <c r="Y294" i="42"/>
  <c r="Y219" i="42"/>
  <c r="Y221" i="42"/>
  <c r="Y220" i="42"/>
  <c r="Y222" i="42"/>
  <c r="Y150" i="42"/>
  <c r="Y147" i="42"/>
  <c r="Y149" i="42"/>
  <c r="Y148" i="42"/>
  <c r="Z91" i="42"/>
  <c r="D18" i="43"/>
  <c r="F18" i="43" s="1"/>
  <c r="Y249" i="42"/>
  <c r="Y248" i="42"/>
  <c r="Y250" i="42"/>
  <c r="Y247" i="42"/>
  <c r="Q40" i="44"/>
  <c r="F40" i="45" s="1"/>
  <c r="G40" i="45" s="1"/>
  <c r="G179" i="42"/>
  <c r="Z99" i="42"/>
  <c r="D20" i="43"/>
  <c r="F20" i="43" s="1"/>
  <c r="Q9" i="44"/>
  <c r="F9" i="45" s="1"/>
  <c r="G55" i="42"/>
  <c r="Q35" i="44"/>
  <c r="F35" i="45" s="1"/>
  <c r="G35" i="45" s="1"/>
  <c r="G159" i="42"/>
  <c r="Q22" i="44"/>
  <c r="F22" i="45" s="1"/>
  <c r="G22" i="45" s="1"/>
  <c r="G107" i="42"/>
  <c r="X206" i="42"/>
  <c r="X203" i="42"/>
  <c r="X205" i="42"/>
  <c r="X204" i="42"/>
  <c r="Z63" i="42"/>
  <c r="D11" i="43"/>
  <c r="F11" i="43" s="1"/>
  <c r="Y102" i="42"/>
  <c r="Y101" i="42"/>
  <c r="Y99" i="42"/>
  <c r="Y100" i="42"/>
  <c r="Z67" i="42"/>
  <c r="D12" i="43"/>
  <c r="F12" i="43" s="1"/>
  <c r="X250" i="42"/>
  <c r="X249" i="42"/>
  <c r="X248" i="42"/>
  <c r="X247" i="42"/>
  <c r="X200" i="42"/>
  <c r="X199" i="42"/>
  <c r="X201" i="42"/>
  <c r="X202" i="42"/>
  <c r="X152" i="42"/>
  <c r="X151" i="42"/>
  <c r="X154" i="42"/>
  <c r="X153" i="42"/>
  <c r="X287" i="42"/>
  <c r="X290" i="42"/>
  <c r="X288" i="42"/>
  <c r="X289" i="42"/>
  <c r="X242" i="42"/>
  <c r="X240" i="42"/>
  <c r="X239" i="42"/>
  <c r="X241" i="42"/>
  <c r="X218" i="42"/>
  <c r="X216" i="42"/>
  <c r="X215" i="42"/>
  <c r="X217" i="42"/>
  <c r="X193" i="42"/>
  <c r="X194" i="42"/>
  <c r="X192" i="42"/>
  <c r="X191" i="42"/>
  <c r="X169" i="42"/>
  <c r="X170" i="42"/>
  <c r="X168" i="42"/>
  <c r="X167" i="42"/>
  <c r="X145" i="42"/>
  <c r="X146" i="42"/>
  <c r="X143" i="42"/>
  <c r="X144" i="42"/>
  <c r="Y260" i="42"/>
  <c r="Y261" i="42"/>
  <c r="Y262" i="42"/>
  <c r="Y259" i="42"/>
  <c r="Z131" i="42"/>
  <c r="D28" i="43"/>
  <c r="F28" i="43" s="1"/>
  <c r="Z107" i="42"/>
  <c r="D22" i="43"/>
  <c r="F22" i="43" s="1"/>
  <c r="Q11" i="44"/>
  <c r="F11" i="45" s="1"/>
  <c r="G63" i="42"/>
  <c r="Q34" i="44"/>
  <c r="F34" i="45" s="1"/>
  <c r="G34" i="45" s="1"/>
  <c r="G155" i="42"/>
  <c r="Z123" i="42"/>
  <c r="D26" i="43"/>
  <c r="F26" i="43" s="1"/>
  <c r="Q15" i="44"/>
  <c r="F15" i="45" s="1"/>
  <c r="G79" i="42"/>
  <c r="Q65" i="44"/>
  <c r="F65" i="45" s="1"/>
  <c r="G65" i="45" s="1"/>
  <c r="G279" i="42"/>
  <c r="Q29" i="44"/>
  <c r="F29" i="45" s="1"/>
  <c r="G29" i="45" s="1"/>
  <c r="G135" i="42"/>
  <c r="Z79" i="42"/>
  <c r="D15" i="43"/>
  <c r="F15" i="43" s="1"/>
  <c r="Y175" i="42"/>
  <c r="Y177" i="42"/>
  <c r="Y176" i="42"/>
  <c r="Y178" i="42"/>
  <c r="BG154" i="42"/>
  <c r="BE154" i="42"/>
  <c r="BA154" i="42"/>
  <c r="AZ154" i="42"/>
  <c r="AY154" i="42"/>
  <c r="AW154" i="42"/>
  <c r="AV154" i="42"/>
  <c r="AU154" i="42"/>
  <c r="AQ154" i="42"/>
  <c r="AX154" i="42" s="1"/>
  <c r="BA153" i="42"/>
  <c r="AZ153" i="42"/>
  <c r="AY153" i="42"/>
  <c r="AW153" i="42"/>
  <c r="AV153" i="42"/>
  <c r="AU153" i="42"/>
  <c r="AQ153" i="42"/>
  <c r="AX153" i="42" s="1"/>
  <c r="AB153" i="42"/>
  <c r="BG152" i="42"/>
  <c r="BE152" i="42"/>
  <c r="BA152" i="42"/>
  <c r="AZ152" i="42"/>
  <c r="AY152" i="42"/>
  <c r="AW152" i="42"/>
  <c r="AV152" i="42"/>
  <c r="AU152" i="42"/>
  <c r="AQ152" i="42"/>
  <c r="AX152" i="42" s="1"/>
  <c r="AB152" i="42"/>
  <c r="BE151" i="42"/>
  <c r="BA151" i="42"/>
  <c r="AZ151" i="42"/>
  <c r="AY151" i="42"/>
  <c r="AW151" i="42"/>
  <c r="AV151" i="42"/>
  <c r="AU151" i="42"/>
  <c r="AQ151" i="42"/>
  <c r="AX151" i="42" s="1"/>
  <c r="AB151" i="42"/>
  <c r="BA148" i="42"/>
  <c r="AZ148" i="42"/>
  <c r="AY148" i="42"/>
  <c r="AW148" i="42"/>
  <c r="AV148" i="42"/>
  <c r="AU148" i="42"/>
  <c r="AQ148" i="42"/>
  <c r="AX148" i="42" s="1"/>
  <c r="AB148" i="42"/>
  <c r="BA147" i="42"/>
  <c r="AZ147" i="42"/>
  <c r="AY147" i="42"/>
  <c r="AW147" i="42"/>
  <c r="AV147" i="42"/>
  <c r="AU147" i="42"/>
  <c r="AQ147" i="42"/>
  <c r="AX147" i="42" s="1"/>
  <c r="AB147" i="42"/>
  <c r="BA144" i="42"/>
  <c r="AZ144" i="42"/>
  <c r="AY144" i="42"/>
  <c r="AW144" i="42"/>
  <c r="AV144" i="42"/>
  <c r="AU144" i="42"/>
  <c r="AQ144" i="42"/>
  <c r="AX144" i="42" s="1"/>
  <c r="AB144" i="42"/>
  <c r="BA143" i="42"/>
  <c r="AZ143" i="42"/>
  <c r="AY143" i="42"/>
  <c r="AW143" i="42"/>
  <c r="AV143" i="42"/>
  <c r="AU143" i="42"/>
  <c r="AQ143" i="42"/>
  <c r="AX143" i="42" s="1"/>
  <c r="AB143" i="42"/>
  <c r="BA139" i="42"/>
  <c r="AZ139" i="42"/>
  <c r="AY139" i="42"/>
  <c r="AW139" i="42"/>
  <c r="AV139" i="42"/>
  <c r="AU139" i="42"/>
  <c r="AQ139" i="42"/>
  <c r="AX139" i="42" s="1"/>
  <c r="AB139" i="42"/>
  <c r="M9" i="45" l="1"/>
  <c r="E10" i="47" s="1"/>
  <c r="Y242" i="42"/>
  <c r="E55" i="43" s="1"/>
  <c r="G55" i="43" s="1"/>
  <c r="Y246" i="42"/>
  <c r="Y244" i="42"/>
  <c r="Y245" i="42"/>
  <c r="Y188" i="42"/>
  <c r="Y189" i="42"/>
  <c r="Y187" i="42"/>
  <c r="Y122" i="42"/>
  <c r="Y119" i="42"/>
  <c r="Y123" i="42"/>
  <c r="Y126" i="42"/>
  <c r="AA123" i="42" s="1"/>
  <c r="Y240" i="42"/>
  <c r="Y125" i="42"/>
  <c r="Y241" i="42"/>
  <c r="Y269" i="42"/>
  <c r="Y272" i="42"/>
  <c r="Y273" i="42"/>
  <c r="Y274" i="42"/>
  <c r="E63" i="43" s="1"/>
  <c r="G63" i="43" s="1"/>
  <c r="Y267" i="42"/>
  <c r="Y78" i="42"/>
  <c r="AA75" i="42" s="1"/>
  <c r="Y270" i="42"/>
  <c r="AA267" i="42" s="1"/>
  <c r="Y75" i="42"/>
  <c r="Y77" i="42"/>
  <c r="Y120" i="42"/>
  <c r="Y212" i="42"/>
  <c r="Y213" i="42"/>
  <c r="Y214" i="42"/>
  <c r="AA211" i="42" s="1"/>
  <c r="K11" i="45"/>
  <c r="C12" i="47" s="1"/>
  <c r="M11" i="45"/>
  <c r="E12" i="47" s="1"/>
  <c r="L10" i="45"/>
  <c r="D11" i="47" s="1"/>
  <c r="M10" i="45"/>
  <c r="E11" i="47" s="1"/>
  <c r="K12" i="45"/>
  <c r="C13" i="47" s="1"/>
  <c r="G11" i="45"/>
  <c r="O11" i="45"/>
  <c r="G12" i="47" s="1"/>
  <c r="Y90" i="42"/>
  <c r="Y88" i="42"/>
  <c r="Y89" i="42"/>
  <c r="Y87" i="42"/>
  <c r="AA175" i="42"/>
  <c r="E39" i="43"/>
  <c r="G39" i="43" s="1"/>
  <c r="Y138" i="42"/>
  <c r="Y135" i="42"/>
  <c r="Y136" i="42"/>
  <c r="Y137" i="42"/>
  <c r="N11" i="45"/>
  <c r="F12" i="47" s="1"/>
  <c r="G24" i="45"/>
  <c r="Z199" i="42"/>
  <c r="D45" i="43"/>
  <c r="F45" i="43" s="1"/>
  <c r="O13" i="45"/>
  <c r="G14" i="47" s="1"/>
  <c r="AA147" i="42"/>
  <c r="E32" i="43"/>
  <c r="G32" i="43" s="1"/>
  <c r="AA303" i="42"/>
  <c r="E71" i="43"/>
  <c r="G71" i="43" s="1"/>
  <c r="AA215" i="42"/>
  <c r="E49" i="43"/>
  <c r="G49" i="43" s="1"/>
  <c r="Z147" i="42"/>
  <c r="D32" i="43"/>
  <c r="F32" i="43" s="1"/>
  <c r="Z311" i="42"/>
  <c r="D73" i="43"/>
  <c r="F73" i="43" s="1"/>
  <c r="L9" i="45"/>
  <c r="D10" i="47" s="1"/>
  <c r="Z159" i="42"/>
  <c r="D35" i="43"/>
  <c r="F35" i="43" s="1"/>
  <c r="Z207" i="42"/>
  <c r="D47" i="43"/>
  <c r="F47" i="43" s="1"/>
  <c r="Z279" i="42"/>
  <c r="D65" i="43"/>
  <c r="F65" i="43" s="1"/>
  <c r="M12" i="45"/>
  <c r="E13" i="47" s="1"/>
  <c r="Y210" i="42"/>
  <c r="Y208" i="42"/>
  <c r="Y207" i="42"/>
  <c r="Y209" i="42"/>
  <c r="Z155" i="42"/>
  <c r="D34" i="43"/>
  <c r="F34" i="43" s="1"/>
  <c r="Y255" i="42"/>
  <c r="Y257" i="42"/>
  <c r="Y256" i="42"/>
  <c r="Y258" i="42"/>
  <c r="Y278" i="42"/>
  <c r="Y277" i="42"/>
  <c r="Y275" i="42"/>
  <c r="Y276" i="42"/>
  <c r="AA95" i="42"/>
  <c r="E19" i="43"/>
  <c r="G19" i="43" s="1"/>
  <c r="H19" i="43" s="1"/>
  <c r="Y287" i="42"/>
  <c r="Y290" i="42"/>
  <c r="Y289" i="42"/>
  <c r="Y288" i="42"/>
  <c r="O9" i="45"/>
  <c r="G10" i="47" s="1"/>
  <c r="G15" i="45"/>
  <c r="Z239" i="42"/>
  <c r="D55" i="43"/>
  <c r="F55" i="43" s="1"/>
  <c r="Z167" i="42"/>
  <c r="D37" i="43"/>
  <c r="F37" i="43" s="1"/>
  <c r="Z247" i="42"/>
  <c r="D57" i="43"/>
  <c r="F57" i="43" s="1"/>
  <c r="AA99" i="42"/>
  <c r="E20" i="43"/>
  <c r="G20" i="43" s="1"/>
  <c r="H20" i="43" s="1"/>
  <c r="Y162" i="42"/>
  <c r="Y159" i="42"/>
  <c r="Y161" i="42"/>
  <c r="Y160" i="42"/>
  <c r="Y181" i="42"/>
  <c r="Y180" i="42"/>
  <c r="Y179" i="42"/>
  <c r="Y182" i="42"/>
  <c r="AA219" i="42"/>
  <c r="E50" i="43"/>
  <c r="G50" i="43" s="1"/>
  <c r="AA307" i="42"/>
  <c r="E72" i="43"/>
  <c r="G72" i="43" s="1"/>
  <c r="O10" i="45"/>
  <c r="G11" i="47" s="1"/>
  <c r="Z267" i="42"/>
  <c r="D62" i="43"/>
  <c r="F62" i="43" s="1"/>
  <c r="Y139" i="42"/>
  <c r="Y141" i="42"/>
  <c r="Y140" i="42"/>
  <c r="Y142" i="42"/>
  <c r="Y186" i="42"/>
  <c r="Y183" i="42"/>
  <c r="Y185" i="42"/>
  <c r="Y184" i="42"/>
  <c r="Y115" i="42"/>
  <c r="Y117" i="42"/>
  <c r="Y116" i="42"/>
  <c r="Y118" i="42"/>
  <c r="G9" i="45"/>
  <c r="Y231" i="42"/>
  <c r="Y233" i="42"/>
  <c r="Y232" i="42"/>
  <c r="Y234" i="42"/>
  <c r="Y266" i="42"/>
  <c r="Y263" i="42"/>
  <c r="Y265" i="42"/>
  <c r="Y264" i="42"/>
  <c r="AA235" i="42"/>
  <c r="E54" i="43"/>
  <c r="G54" i="43" s="1"/>
  <c r="M13" i="45"/>
  <c r="E14" i="47" s="1"/>
  <c r="L12" i="45"/>
  <c r="D13" i="47" s="1"/>
  <c r="Z187" i="42"/>
  <c r="D42" i="43"/>
  <c r="F42" i="43" s="1"/>
  <c r="Y157" i="42"/>
  <c r="Y156" i="42"/>
  <c r="Y155" i="42"/>
  <c r="Y158" i="42"/>
  <c r="N10" i="45"/>
  <c r="F11" i="47" s="1"/>
  <c r="Z195" i="42"/>
  <c r="D44" i="43"/>
  <c r="F44" i="43" s="1"/>
  <c r="Z295" i="42"/>
  <c r="D69" i="43"/>
  <c r="F69" i="43" s="1"/>
  <c r="Z135" i="42"/>
  <c r="D29" i="43"/>
  <c r="F29" i="43" s="1"/>
  <c r="AA259" i="42"/>
  <c r="E60" i="43"/>
  <c r="G60" i="43" s="1"/>
  <c r="N12" i="45"/>
  <c r="F13" i="47" s="1"/>
  <c r="Z143" i="42"/>
  <c r="D31" i="43"/>
  <c r="F31" i="43" s="1"/>
  <c r="Z151" i="42"/>
  <c r="D33" i="43"/>
  <c r="F33" i="43" s="1"/>
  <c r="Y57" i="42"/>
  <c r="Y55" i="42"/>
  <c r="Y56" i="42"/>
  <c r="Y58" i="42"/>
  <c r="AA223" i="42"/>
  <c r="E51" i="43"/>
  <c r="G51" i="43" s="1"/>
  <c r="K13" i="45"/>
  <c r="C14" i="47" s="1"/>
  <c r="Z307" i="42"/>
  <c r="D72" i="43"/>
  <c r="F72" i="43" s="1"/>
  <c r="Y230" i="42"/>
  <c r="Y229" i="42"/>
  <c r="Y227" i="42"/>
  <c r="Y228" i="42"/>
  <c r="L13" i="45"/>
  <c r="D14" i="47" s="1"/>
  <c r="Y206" i="42"/>
  <c r="Y205" i="42"/>
  <c r="Y203" i="42"/>
  <c r="Y204" i="42"/>
  <c r="AA151" i="42"/>
  <c r="E33" i="43"/>
  <c r="G33" i="43" s="1"/>
  <c r="Y127" i="42"/>
  <c r="Y129" i="42"/>
  <c r="Y128" i="42"/>
  <c r="Y130" i="42"/>
  <c r="Y69" i="42"/>
  <c r="Y68" i="42"/>
  <c r="Y67" i="42"/>
  <c r="Y70" i="42"/>
  <c r="Y114" i="42"/>
  <c r="Y111" i="42"/>
  <c r="Y112" i="42"/>
  <c r="Y113" i="42"/>
  <c r="AA283" i="42"/>
  <c r="E66" i="43"/>
  <c r="G66" i="43" s="1"/>
  <c r="Z223" i="42"/>
  <c r="D51" i="43"/>
  <c r="F51" i="43" s="1"/>
  <c r="AA71" i="42"/>
  <c r="E13" i="43"/>
  <c r="G13" i="43" s="1"/>
  <c r="H13" i="43" s="1"/>
  <c r="Z163" i="42"/>
  <c r="D36" i="43"/>
  <c r="F36" i="43" s="1"/>
  <c r="AA299" i="42"/>
  <c r="E70" i="43"/>
  <c r="G70" i="43" s="1"/>
  <c r="Y91" i="42"/>
  <c r="Y93" i="42"/>
  <c r="Y92" i="42"/>
  <c r="Y94" i="42"/>
  <c r="Y103" i="42"/>
  <c r="Y105" i="42"/>
  <c r="Y104" i="42"/>
  <c r="Y106" i="42"/>
  <c r="Z283" i="42"/>
  <c r="D66" i="43"/>
  <c r="F66" i="43" s="1"/>
  <c r="Y79" i="42"/>
  <c r="Y81" i="42"/>
  <c r="Y82" i="42"/>
  <c r="Y80" i="42"/>
  <c r="Y66" i="42"/>
  <c r="Y64" i="42"/>
  <c r="Y63" i="42"/>
  <c r="Y65" i="42"/>
  <c r="AA187" i="42"/>
  <c r="E42" i="43"/>
  <c r="G42" i="43" s="1"/>
  <c r="Z215" i="42"/>
  <c r="D49" i="43"/>
  <c r="F49" i="43" s="1"/>
  <c r="Z203" i="42"/>
  <c r="D46" i="43"/>
  <c r="F46" i="43" s="1"/>
  <c r="AA247" i="42"/>
  <c r="E57" i="43"/>
  <c r="G57" i="43" s="1"/>
  <c r="Z171" i="42"/>
  <c r="D38" i="43"/>
  <c r="F38" i="43" s="1"/>
  <c r="O12" i="45"/>
  <c r="G13" i="47" s="1"/>
  <c r="AA239" i="42"/>
  <c r="Z183" i="42"/>
  <c r="D41" i="43"/>
  <c r="F41" i="43" s="1"/>
  <c r="Y61" i="42"/>
  <c r="Y59" i="42"/>
  <c r="Y62" i="42"/>
  <c r="Y60" i="42"/>
  <c r="Z275" i="42"/>
  <c r="D64" i="43"/>
  <c r="F64" i="43" s="1"/>
  <c r="Y133" i="42"/>
  <c r="Y132" i="42"/>
  <c r="Y134" i="42"/>
  <c r="Y131" i="42"/>
  <c r="AA119" i="42"/>
  <c r="E25" i="43"/>
  <c r="G25" i="43" s="1"/>
  <c r="H25" i="43" s="1"/>
  <c r="AA199" i="42"/>
  <c r="E45" i="43"/>
  <c r="G45" i="43" s="1"/>
  <c r="Y193" i="42"/>
  <c r="Y192" i="42"/>
  <c r="Y191" i="42"/>
  <c r="Y194" i="42"/>
  <c r="L11" i="45"/>
  <c r="D12" i="47" s="1"/>
  <c r="Z259" i="42"/>
  <c r="D60" i="43"/>
  <c r="F60" i="43" s="1"/>
  <c r="AA171" i="42"/>
  <c r="E38" i="43"/>
  <c r="G38" i="43" s="1"/>
  <c r="Z227" i="42"/>
  <c r="D52" i="43"/>
  <c r="F52" i="43" s="1"/>
  <c r="Y279" i="42"/>
  <c r="Y281" i="42"/>
  <c r="Y280" i="42"/>
  <c r="Y282" i="42"/>
  <c r="Z243" i="42"/>
  <c r="D56" i="43"/>
  <c r="F56" i="43" s="1"/>
  <c r="Z271" i="42"/>
  <c r="D63" i="43"/>
  <c r="F63" i="43" s="1"/>
  <c r="Z179" i="42"/>
  <c r="D40" i="43"/>
  <c r="F40" i="43" s="1"/>
  <c r="Z255" i="42"/>
  <c r="D59" i="43"/>
  <c r="F59" i="43" s="1"/>
  <c r="Z175" i="42"/>
  <c r="D39" i="43"/>
  <c r="F39" i="43" s="1"/>
  <c r="Z191" i="42"/>
  <c r="D43" i="43"/>
  <c r="F43" i="43" s="1"/>
  <c r="Z287" i="42"/>
  <c r="D67" i="43"/>
  <c r="F67" i="43" s="1"/>
  <c r="K9" i="45"/>
  <c r="C10" i="47" s="1"/>
  <c r="Y109" i="42"/>
  <c r="Y108" i="42"/>
  <c r="Y107" i="42"/>
  <c r="Y110" i="42"/>
  <c r="AA291" i="42"/>
  <c r="E68" i="43"/>
  <c r="G68" i="43" s="1"/>
  <c r="AA311" i="42"/>
  <c r="E73" i="43"/>
  <c r="G73" i="43" s="1"/>
  <c r="AA295" i="42"/>
  <c r="E69" i="43"/>
  <c r="G69" i="43" s="1"/>
  <c r="Z219" i="42"/>
  <c r="D50" i="43"/>
  <c r="F50" i="43" s="1"/>
  <c r="Z291" i="42"/>
  <c r="D68" i="43"/>
  <c r="F68" i="43" s="1"/>
  <c r="Z303" i="42"/>
  <c r="D71" i="43"/>
  <c r="F71" i="43" s="1"/>
  <c r="Z299" i="42"/>
  <c r="D70" i="43"/>
  <c r="F70" i="43" s="1"/>
  <c r="AA243" i="42"/>
  <c r="E56" i="43"/>
  <c r="G56" i="43" s="1"/>
  <c r="Y85" i="42"/>
  <c r="Y83" i="42"/>
  <c r="Y86" i="42"/>
  <c r="Y84" i="42"/>
  <c r="Y145" i="42"/>
  <c r="Y144" i="42"/>
  <c r="Y146" i="42"/>
  <c r="Y143" i="42"/>
  <c r="Z251" i="42"/>
  <c r="D58" i="43"/>
  <c r="F58" i="43" s="1"/>
  <c r="Y254" i="42"/>
  <c r="Y253" i="42"/>
  <c r="Y251" i="42"/>
  <c r="Y252" i="42"/>
  <c r="Y169" i="42"/>
  <c r="Y168" i="42"/>
  <c r="Y167" i="42"/>
  <c r="Y170" i="42"/>
  <c r="Y163" i="42"/>
  <c r="Y165" i="42"/>
  <c r="Y164" i="42"/>
  <c r="Y166" i="42"/>
  <c r="N9" i="45"/>
  <c r="F10" i="47" s="1"/>
  <c r="Z231" i="42"/>
  <c r="D53" i="43"/>
  <c r="F53" i="43" s="1"/>
  <c r="AA195" i="42"/>
  <c r="E44" i="43"/>
  <c r="G44" i="43" s="1"/>
  <c r="K10" i="45"/>
  <c r="C11" i="47" s="1"/>
  <c r="Z139" i="42"/>
  <c r="D30" i="43"/>
  <c r="F30" i="43" s="1"/>
  <c r="Z211" i="42"/>
  <c r="D48" i="43"/>
  <c r="F48" i="43" s="1"/>
  <c r="Z235" i="42"/>
  <c r="D54" i="43"/>
  <c r="F54" i="43" s="1"/>
  <c r="Z263" i="42"/>
  <c r="D61" i="43"/>
  <c r="F61" i="43" s="1"/>
  <c r="N13" i="45"/>
  <c r="F14" i="47" s="1"/>
  <c r="BB139" i="42"/>
  <c r="BB147" i="42"/>
  <c r="BB148" i="42"/>
  <c r="BB153" i="42"/>
  <c r="BB154" i="42"/>
  <c r="BB143" i="42"/>
  <c r="BB144" i="42"/>
  <c r="BB151" i="42"/>
  <c r="BB152" i="42"/>
  <c r="M16" i="41"/>
  <c r="H32" i="43" l="1"/>
  <c r="E14" i="43"/>
  <c r="G14" i="43" s="1"/>
  <c r="H14" i="43" s="1"/>
  <c r="H51" i="43"/>
  <c r="E26" i="43"/>
  <c r="G26" i="43" s="1"/>
  <c r="H26" i="43" s="1"/>
  <c r="H60" i="43"/>
  <c r="E62" i="43"/>
  <c r="G62" i="43" s="1"/>
  <c r="H62" i="43" s="1"/>
  <c r="AA271" i="42"/>
  <c r="H49" i="43"/>
  <c r="H54" i="43"/>
  <c r="H70" i="43"/>
  <c r="E48" i="43"/>
  <c r="G48" i="43" s="1"/>
  <c r="H48" i="43" s="1"/>
  <c r="H50" i="43"/>
  <c r="H56" i="43"/>
  <c r="H71" i="43"/>
  <c r="H55" i="43"/>
  <c r="H69" i="43"/>
  <c r="H39" i="43"/>
  <c r="H63" i="43"/>
  <c r="H45" i="43"/>
  <c r="AA251" i="42"/>
  <c r="E58" i="43"/>
  <c r="G58" i="43" s="1"/>
  <c r="H58" i="43" s="1"/>
  <c r="AA107" i="42"/>
  <c r="E22" i="43"/>
  <c r="G22" i="43" s="1"/>
  <c r="H22" i="43" s="1"/>
  <c r="AA131" i="42"/>
  <c r="E28" i="43"/>
  <c r="G28" i="43" s="1"/>
  <c r="H28" i="43" s="1"/>
  <c r="AA203" i="42"/>
  <c r="E46" i="43"/>
  <c r="G46" i="43" s="1"/>
  <c r="H46" i="43" s="1"/>
  <c r="H42" i="43"/>
  <c r="AA231" i="42"/>
  <c r="E53" i="43"/>
  <c r="G53" i="43" s="1"/>
  <c r="H53" i="43" s="1"/>
  <c r="AA115" i="42"/>
  <c r="E24" i="43"/>
  <c r="G24" i="43" s="1"/>
  <c r="H24" i="43" s="1"/>
  <c r="AA287" i="42"/>
  <c r="E67" i="43"/>
  <c r="G67" i="43" s="1"/>
  <c r="H67" i="43" s="1"/>
  <c r="AA163" i="42"/>
  <c r="E36" i="43"/>
  <c r="G36" i="43" s="1"/>
  <c r="H36" i="43" s="1"/>
  <c r="H68" i="43"/>
  <c r="AA59" i="42"/>
  <c r="E10" i="43"/>
  <c r="G10" i="43" s="1"/>
  <c r="H10" i="43" s="1"/>
  <c r="H38" i="43"/>
  <c r="AA227" i="42"/>
  <c r="E52" i="43"/>
  <c r="G52" i="43" s="1"/>
  <c r="H52" i="43" s="1"/>
  <c r="AA55" i="42"/>
  <c r="E9" i="43"/>
  <c r="G9" i="43" s="1"/>
  <c r="H73" i="43"/>
  <c r="AA83" i="42"/>
  <c r="E16" i="43"/>
  <c r="G16" i="43" s="1"/>
  <c r="H16" i="43" s="1"/>
  <c r="AA191" i="42"/>
  <c r="E43" i="43"/>
  <c r="G43" i="43" s="1"/>
  <c r="H43" i="43" s="1"/>
  <c r="AA111" i="42"/>
  <c r="E23" i="43"/>
  <c r="G23" i="43" s="1"/>
  <c r="H23" i="43" s="1"/>
  <c r="AA63" i="42"/>
  <c r="E11" i="43"/>
  <c r="G11" i="43" s="1"/>
  <c r="H11" i="43" s="1"/>
  <c r="H66" i="43"/>
  <c r="AA91" i="42"/>
  <c r="E18" i="43"/>
  <c r="G18" i="43" s="1"/>
  <c r="H18" i="43" s="1"/>
  <c r="AA127" i="42"/>
  <c r="E27" i="43"/>
  <c r="G27" i="43" s="1"/>
  <c r="H27" i="43" s="1"/>
  <c r="AA155" i="42"/>
  <c r="E34" i="43"/>
  <c r="G34" i="43" s="1"/>
  <c r="H34" i="43" s="1"/>
  <c r="AA183" i="42"/>
  <c r="E41" i="43"/>
  <c r="G41" i="43" s="1"/>
  <c r="H41" i="43" s="1"/>
  <c r="H57" i="43"/>
  <c r="AA207" i="42"/>
  <c r="E47" i="43"/>
  <c r="G47" i="43" s="1"/>
  <c r="H47" i="43" s="1"/>
  <c r="AA275" i="42"/>
  <c r="E64" i="43"/>
  <c r="G64" i="43" s="1"/>
  <c r="H64" i="43" s="1"/>
  <c r="AA135" i="42"/>
  <c r="E29" i="43"/>
  <c r="G29" i="43" s="1"/>
  <c r="H29" i="43" s="1"/>
  <c r="AA87" i="42"/>
  <c r="E17" i="43"/>
  <c r="G17" i="43" s="1"/>
  <c r="H17" i="43" s="1"/>
  <c r="AA139" i="42"/>
  <c r="E30" i="43"/>
  <c r="G30" i="43" s="1"/>
  <c r="H30" i="43" s="1"/>
  <c r="AA79" i="42"/>
  <c r="E15" i="43"/>
  <c r="G15" i="43" s="1"/>
  <c r="AA103" i="42"/>
  <c r="E21" i="43"/>
  <c r="G21" i="43" s="1"/>
  <c r="H21" i="43" s="1"/>
  <c r="AA263" i="42"/>
  <c r="E61" i="43"/>
  <c r="G61" i="43" s="1"/>
  <c r="H61" i="43" s="1"/>
  <c r="AA179" i="42"/>
  <c r="E40" i="43"/>
  <c r="G40" i="43" s="1"/>
  <c r="H40" i="43" s="1"/>
  <c r="AA255" i="42"/>
  <c r="E59" i="43"/>
  <c r="G59" i="43" s="1"/>
  <c r="H59" i="43" s="1"/>
  <c r="AA143" i="42"/>
  <c r="E31" i="43"/>
  <c r="G31" i="43" s="1"/>
  <c r="H31" i="43" s="1"/>
  <c r="AA279" i="42"/>
  <c r="E65" i="43"/>
  <c r="G65" i="43" s="1"/>
  <c r="H65" i="43" s="1"/>
  <c r="AA67" i="42"/>
  <c r="E12" i="43"/>
  <c r="G12" i="43" s="1"/>
  <c r="H12" i="43" s="1"/>
  <c r="AA167" i="42"/>
  <c r="E37" i="43"/>
  <c r="G37" i="43" s="1"/>
  <c r="H37" i="43" s="1"/>
  <c r="H33" i="43"/>
  <c r="H44" i="43"/>
  <c r="H72" i="43"/>
  <c r="AA159" i="42"/>
  <c r="E35" i="43"/>
  <c r="G35" i="43" s="1"/>
  <c r="H35" i="43" s="1"/>
  <c r="BG151" i="42"/>
  <c r="BG139" i="42"/>
  <c r="BH139" i="42" s="1"/>
  <c r="BE139" i="42"/>
  <c r="BF139" i="42" s="1"/>
  <c r="H15" i="43" l="1"/>
  <c r="N9" i="43"/>
  <c r="M10" i="47" s="1"/>
  <c r="N10" i="43"/>
  <c r="M11" i="47" s="1"/>
  <c r="O13" i="43"/>
  <c r="N14" i="47" s="1"/>
  <c r="P10" i="43"/>
  <c r="O11" i="47" s="1"/>
  <c r="N13" i="43"/>
  <c r="M14" i="47" s="1"/>
  <c r="P12" i="43"/>
  <c r="O13" i="47" s="1"/>
  <c r="O11" i="43"/>
  <c r="N12" i="47" s="1"/>
  <c r="M11" i="43"/>
  <c r="L12" i="47" s="1"/>
  <c r="O9" i="43"/>
  <c r="N10" i="47" s="1"/>
  <c r="L11" i="43"/>
  <c r="K12" i="47" s="1"/>
  <c r="P13" i="43"/>
  <c r="O14" i="47" s="1"/>
  <c r="M12" i="43"/>
  <c r="L13" i="47" s="1"/>
  <c r="O10" i="43"/>
  <c r="N11" i="47" s="1"/>
  <c r="L13" i="43"/>
  <c r="K14" i="47" s="1"/>
  <c r="M10" i="43"/>
  <c r="L11" i="47" s="1"/>
  <c r="L10" i="43"/>
  <c r="K11" i="47" s="1"/>
  <c r="P11" i="43"/>
  <c r="O12" i="47" s="1"/>
  <c r="P9" i="43"/>
  <c r="O10" i="47" s="1"/>
  <c r="M13" i="43"/>
  <c r="L14" i="47" s="1"/>
  <c r="O12" i="43"/>
  <c r="N13" i="47" s="1"/>
  <c r="M9" i="43"/>
  <c r="L10" i="47" s="1"/>
  <c r="N12" i="43"/>
  <c r="M13" i="47" s="1"/>
  <c r="H9" i="43"/>
  <c r="L12" i="43"/>
  <c r="K13" i="47" s="1"/>
  <c r="N11" i="43"/>
  <c r="M12" i="47" s="1"/>
  <c r="L9" i="43"/>
  <c r="K10" i="47" s="1"/>
  <c r="BE144" i="42"/>
  <c r="BG143" i="42"/>
  <c r="BE143" i="42"/>
  <c r="BF143" i="42" s="1"/>
  <c r="BG144" i="42"/>
  <c r="BE153" i="42"/>
  <c r="BF151" i="42" s="1"/>
  <c r="BE148" i="42"/>
  <c r="BG147" i="42"/>
  <c r="BE147" i="42"/>
  <c r="BF147" i="42" s="1"/>
  <c r="BG148" i="42"/>
  <c r="BG153" i="42"/>
  <c r="BH151" i="42"/>
  <c r="BH147" i="42" l="1"/>
  <c r="BH143" i="42"/>
  <c r="G5" i="17" l="1"/>
  <c r="F5" i="17"/>
  <c r="E5" i="17"/>
  <c r="D5" i="17"/>
  <c r="C5" i="17"/>
  <c r="G6" i="17"/>
  <c r="F6" i="17"/>
  <c r="E6" i="17"/>
  <c r="D6" i="17"/>
  <c r="C6" i="17"/>
  <c r="G7" i="17"/>
  <c r="F7" i="17"/>
  <c r="E7" i="17"/>
  <c r="D7" i="17"/>
  <c r="C7" i="17"/>
  <c r="G8" i="17"/>
  <c r="F8" i="17"/>
  <c r="E8" i="17"/>
  <c r="D8" i="17"/>
  <c r="C8" i="17"/>
  <c r="C9" i="17"/>
  <c r="D9" i="17"/>
  <c r="E9" i="17"/>
  <c r="F9" i="17"/>
  <c r="G9"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author>
  </authors>
  <commentList>
    <comment ref="O54" authorId="0" shapeId="0" xr:uid="{00000000-0006-0000-0300-000001000000}">
      <text>
        <r>
          <rPr>
            <b/>
            <sz val="9"/>
            <color indexed="81"/>
            <rFont val="Tahoma"/>
            <family val="2"/>
          </rPr>
          <t>DAVID:</t>
        </r>
        <r>
          <rPr>
            <sz val="9"/>
            <color indexed="81"/>
            <rFont val="Tahoma"/>
            <family val="2"/>
          </rPr>
          <t xml:space="preserve">
¿EL RIESGO PODRÍA MATERIALIZARSE EN LAS DIRECCIONES TERRITORIALES?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Grupo GC Consultores</author>
  </authors>
  <commentList>
    <comment ref="F17" authorId="0" shapeId="0" xr:uid="{00000000-0006-0000-0400-000001000000}">
      <text>
        <r>
          <rPr>
            <sz val="9"/>
            <color indexed="81"/>
            <rFont val="Tahoma"/>
            <family val="2"/>
          </rPr>
          <t xml:space="preserve">Canal presencial
a nivel nacional
</t>
        </r>
      </text>
    </comment>
    <comment ref="F64" authorId="0" shapeId="0" xr:uid="{00000000-0006-0000-0400-000002000000}">
      <text>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DAVID</author>
  </authors>
  <commentList>
    <comment ref="L54" authorId="0" shapeId="0" xr:uid="{00000000-0006-0000-0600-000001000000}">
      <text>
        <r>
          <rPr>
            <b/>
            <sz val="9"/>
            <color indexed="81"/>
            <rFont val="Tahoma"/>
            <family val="2"/>
          </rPr>
          <t>DAVID:</t>
        </r>
        <r>
          <rPr>
            <sz val="9"/>
            <color indexed="81"/>
            <rFont val="Tahoma"/>
            <family val="2"/>
          </rPr>
          <t xml:space="preserve">
¿ESTE CONTROL APLICA EN TERRITORIALES?</t>
        </r>
      </text>
    </comment>
    <comment ref="AL143" authorId="0" shapeId="0" xr:uid="{00000000-0006-0000-0600-000002000000}">
      <text>
        <r>
          <rPr>
            <b/>
            <sz val="9"/>
            <color indexed="81"/>
            <rFont val="Tahoma"/>
            <family val="2"/>
          </rPr>
          <t>DAVID:</t>
        </r>
        <r>
          <rPr>
            <sz val="9"/>
            <color indexed="81"/>
            <rFont val="Tahoma"/>
            <family val="2"/>
          </rPr>
          <t xml:space="preserve">
Bimensual</t>
        </r>
      </text>
    </comment>
    <comment ref="AL151" authorId="0" shapeId="0" xr:uid="{00000000-0006-0000-0600-000003000000}">
      <text>
        <r>
          <rPr>
            <b/>
            <sz val="9"/>
            <color rgb="FF000000"/>
            <rFont val="Tahoma"/>
            <family val="2"/>
          </rPr>
          <t>DAVID:</t>
        </r>
        <r>
          <rPr>
            <sz val="9"/>
            <color rgb="FF000000"/>
            <rFont val="Tahoma"/>
            <family val="2"/>
          </rPr>
          <t xml:space="preserve">
</t>
        </r>
        <r>
          <rPr>
            <sz val="9"/>
            <color rgb="FF000000"/>
            <rFont val="Tahoma"/>
            <family val="2"/>
          </rPr>
          <t>Bimensual</t>
        </r>
      </text>
    </comment>
  </commentList>
</comments>
</file>

<file path=xl/sharedStrings.xml><?xml version="1.0" encoding="utf-8"?>
<sst xmlns="http://schemas.openxmlformats.org/spreadsheetml/2006/main" count="4964" uniqueCount="1118">
  <si>
    <t>RIESGO</t>
  </si>
  <si>
    <t>PROBABILIDAD</t>
  </si>
  <si>
    <t>IMPACTO</t>
  </si>
  <si>
    <t>PROCESO</t>
  </si>
  <si>
    <t>No</t>
  </si>
  <si>
    <t>OBJETIVO</t>
  </si>
  <si>
    <t>SI</t>
  </si>
  <si>
    <t>Número</t>
  </si>
  <si>
    <t>Direccionamiento Estratégico y Planeación</t>
  </si>
  <si>
    <t>Porcentaje</t>
  </si>
  <si>
    <t>TIPO DE RIESGO</t>
  </si>
  <si>
    <t>¿El control esta documentado?</t>
  </si>
  <si>
    <t>Tipo de control</t>
  </si>
  <si>
    <t>¿El control se esta aplicando?</t>
  </si>
  <si>
    <t>¿El control es efectivo para minimizar el riesgo?</t>
  </si>
  <si>
    <t>Frecuencia del Control</t>
  </si>
  <si>
    <t>Preventivo</t>
  </si>
  <si>
    <t>Detectivo</t>
  </si>
  <si>
    <t>Correctivo</t>
  </si>
  <si>
    <t>NO</t>
  </si>
  <si>
    <t>Diariamente</t>
  </si>
  <si>
    <t>Semanalmente</t>
  </si>
  <si>
    <t>Quincenalmente</t>
  </si>
  <si>
    <t>Mensualmente</t>
  </si>
  <si>
    <t>Anualmente</t>
  </si>
  <si>
    <t>Continuo</t>
  </si>
  <si>
    <t>A solicitud</t>
  </si>
  <si>
    <t>Semestralmente</t>
  </si>
  <si>
    <t>De Cumplimiento</t>
  </si>
  <si>
    <t>De Imagen o Reputacional</t>
  </si>
  <si>
    <t>De Corrupción</t>
  </si>
  <si>
    <t>De Seguridad Digital</t>
  </si>
  <si>
    <t>Ambiental</t>
  </si>
  <si>
    <t>Gerencial</t>
  </si>
  <si>
    <t>Operativo</t>
  </si>
  <si>
    <t>Financiero</t>
  </si>
  <si>
    <t>Tecnológico</t>
  </si>
  <si>
    <t>Estratégico</t>
  </si>
  <si>
    <t>Gestión Geodésica</t>
  </si>
  <si>
    <t>Gestión Cartográfica</t>
  </si>
  <si>
    <t>Gestión Agrológica</t>
  </si>
  <si>
    <t>Gestión Geográfica</t>
  </si>
  <si>
    <t>Gestión Catastral</t>
  </si>
  <si>
    <t>Regulación</t>
  </si>
  <si>
    <t>Gestión de Tecnologías de la Información</t>
  </si>
  <si>
    <t>Gestión de Comunicaciones y Mercadeo</t>
  </si>
  <si>
    <t>Servicio al Ciudadano y Participación</t>
  </si>
  <si>
    <t>Gestión del Conocimiento, Investigación e Innovación</t>
  </si>
  <si>
    <t>Gestión del Talento Humano</t>
  </si>
  <si>
    <t>Gestión Financiera</t>
  </si>
  <si>
    <t>Gestión Documental</t>
  </si>
  <si>
    <t>Gestión Contractual</t>
  </si>
  <si>
    <t>Gestión Jurídica</t>
  </si>
  <si>
    <t>Gestión Informática de Soporte</t>
  </si>
  <si>
    <t>Control Disciplinario</t>
  </si>
  <si>
    <t>Seguimiento  y Evaluación Institucional</t>
  </si>
  <si>
    <t>Gestión de Servicios Administrativos</t>
  </si>
  <si>
    <t>Trimestralmente</t>
  </si>
  <si>
    <t>Contexto Estratégico  FACTOR EXTERNO</t>
  </si>
  <si>
    <t>Políticos</t>
  </si>
  <si>
    <t>Económicos y financieros</t>
  </si>
  <si>
    <t>Sociales y culturales</t>
  </si>
  <si>
    <t>Tecnológicos</t>
  </si>
  <si>
    <t>Ambientales</t>
  </si>
  <si>
    <t>Legales y reglamentarios</t>
  </si>
  <si>
    <t>Contexto Estratégico  FACTOR INTERNO</t>
  </si>
  <si>
    <t>Procedimientos asociados</t>
  </si>
  <si>
    <t>Responsables del proceso</t>
  </si>
  <si>
    <t>Activos de seguridad digital</t>
  </si>
  <si>
    <t>Contexto Estratégico FACTOR DEL PROCESO</t>
  </si>
  <si>
    <t>Financieros</t>
  </si>
  <si>
    <t>Personal</t>
  </si>
  <si>
    <t>Procesos</t>
  </si>
  <si>
    <t>Tecnología</t>
  </si>
  <si>
    <t>Comunicación Interna</t>
  </si>
  <si>
    <t>Diseño del proceso</t>
  </si>
  <si>
    <t>Interacciones con otros procesos</t>
  </si>
  <si>
    <t>Transversalidad</t>
  </si>
  <si>
    <t>Comunicación entre los procesos</t>
  </si>
  <si>
    <t>MATERIALIZACIÓN DE LAS TERRITORIALES</t>
  </si>
  <si>
    <t>2. Periodicidad</t>
  </si>
  <si>
    <t>3. Propósito</t>
  </si>
  <si>
    <t>4. Realización del control</t>
  </si>
  <si>
    <t>5. Observaciones y desviaciones</t>
  </si>
  <si>
    <t>6. Evidencia</t>
  </si>
  <si>
    <t>1. Responsable Asignado</t>
  </si>
  <si>
    <t>1.1 Responsable Adecuado</t>
  </si>
  <si>
    <t>Asignado</t>
  </si>
  <si>
    <t>No asignado</t>
  </si>
  <si>
    <t>Adecuado</t>
  </si>
  <si>
    <t>Inadecuado</t>
  </si>
  <si>
    <t>Oportuna</t>
  </si>
  <si>
    <t>Inoportuna</t>
  </si>
  <si>
    <t>No es un control</t>
  </si>
  <si>
    <t>Confiable</t>
  </si>
  <si>
    <t>No confiable</t>
  </si>
  <si>
    <t>Se investigan y resuelven oportunamente</t>
  </si>
  <si>
    <t>No se investigan y resuelven oportunamente.</t>
  </si>
  <si>
    <t>Completa</t>
  </si>
  <si>
    <t>Prevenir</t>
  </si>
  <si>
    <t>Detectar</t>
  </si>
  <si>
    <t>Incompleta</t>
  </si>
  <si>
    <t>No existe</t>
  </si>
  <si>
    <t>Manual</t>
  </si>
  <si>
    <t>Automático</t>
  </si>
  <si>
    <t>CL1</t>
  </si>
  <si>
    <t>CL11</t>
  </si>
  <si>
    <t>CL2</t>
  </si>
  <si>
    <t>CL3</t>
  </si>
  <si>
    <t>CL4</t>
  </si>
  <si>
    <t>CL5</t>
  </si>
  <si>
    <t>CL6</t>
  </si>
  <si>
    <t>Moderado</t>
  </si>
  <si>
    <t>Puntaje
TOTAL</t>
  </si>
  <si>
    <t>CDI</t>
  </si>
  <si>
    <t>DEP</t>
  </si>
  <si>
    <t>GAG</t>
  </si>
  <si>
    <t>GCA</t>
  </si>
  <si>
    <t>GCT</t>
  </si>
  <si>
    <t>GCO</t>
  </si>
  <si>
    <t>GCM</t>
  </si>
  <si>
    <t>GSA</t>
  </si>
  <si>
    <t>GTI</t>
  </si>
  <si>
    <t>GCI</t>
  </si>
  <si>
    <t>GTH</t>
  </si>
  <si>
    <t>GDO</t>
  </si>
  <si>
    <t>GFI</t>
  </si>
  <si>
    <t>GGD</t>
  </si>
  <si>
    <t>GGG</t>
  </si>
  <si>
    <t>GIS</t>
  </si>
  <si>
    <t>GJU</t>
  </si>
  <si>
    <t>REG</t>
  </si>
  <si>
    <t>SEI</t>
  </si>
  <si>
    <t>SCP</t>
  </si>
  <si>
    <t>ENTREGABLE</t>
  </si>
  <si>
    <t>META ANUAL</t>
  </si>
  <si>
    <t>Disminución de probabilidad</t>
  </si>
  <si>
    <t>Disminución de impacto</t>
  </si>
  <si>
    <t>Directamente</t>
  </si>
  <si>
    <t>No disminuye</t>
  </si>
  <si>
    <t>Indirectamente</t>
  </si>
  <si>
    <t>Unidad medida de meta</t>
  </si>
  <si>
    <t>DEP-1</t>
  </si>
  <si>
    <t>Funcionamiento del control</t>
  </si>
  <si>
    <t>DEP-2</t>
  </si>
  <si>
    <t>DEP-3</t>
  </si>
  <si>
    <t>Correo electrónico de Visto Bueno de la OAP para el cargue en SINERGIA o Correo electrónico de notificación de cargue por el responsable.</t>
  </si>
  <si>
    <t xml:space="preserve"> Resultados del mecanismo de evaluación utilizado y/o material evidencia de la evaluación realizada. </t>
  </si>
  <si>
    <t>Meta cambiante</t>
  </si>
  <si>
    <t>Columnas PROMEDIO que se mueve el RIESGO en PROBABILIDAD</t>
  </si>
  <si>
    <t>Columnas que se mueve en PROBABILIDAD por control individual</t>
  </si>
  <si>
    <t>Columnas que se mueve en IMPACTO por control individual</t>
  </si>
  <si>
    <t>DEP-4</t>
  </si>
  <si>
    <t>Producir, actualizar y disponer información cartográfica básica del territorio nacional cumpliendo con las especificaciones y estándares de producción, dentro del marco de la infraestructura colombiana de datos espaciales, para atender oportunamente los requerimientos de usuarios internos y externos.</t>
  </si>
  <si>
    <t>Gestionar proyectos de investigación, desarrollo, e innovación, programas de transferencia del conocimiento y asistencia técnica en el uso de tecnologías geoespaciales, gestión de información geográfica y temáticas relacionadas con procesos misionales, en el marco del sistema nacional de ciencia y tecnología; de manera oportuna, confiable y pertinente, asegurando los flujos de información que apoyen el fortalecimiento institucional, para satisfacer las necesidades y expectativas de las partes interesadas, dando cumplimiento a la normatividad legal vigente.</t>
  </si>
  <si>
    <t>Atender de forma oportuna y eficaz las solicitudes de soporte técnico relacionados con la plataforma tecnológica de la Entidad.</t>
  </si>
  <si>
    <t>Trimestral</t>
  </si>
  <si>
    <t>Operativos</t>
  </si>
  <si>
    <t xml:space="preserve"> Acta de reunión y/o cronograma de auditoría verificado.</t>
  </si>
  <si>
    <t xml:space="preserve">Resultados de la evaluación a los auditores y/o plan de mejoramiento individual (si aplica). </t>
  </si>
  <si>
    <t>Informes preliminares y finales presentados por correo electrónico al Jefe de la OCI y/o verificaciones realizadas al informe por parte del jefe de la OCI.</t>
  </si>
  <si>
    <t>Informes de auditoria revisados y objetados.</t>
  </si>
  <si>
    <t>Correo de envío del proyecto de Acto Administrativo al proceso de Difusión y Mercadeo para publicación en la página web; y/o link de publicación del Acto Administrativo.</t>
  </si>
  <si>
    <t>Correo remisorio y/o memorando con las observaciones por parte de la OAJ al proceso que proyectó el acto.</t>
  </si>
  <si>
    <t xml:space="preserve">Fallo del ente judicial recibido por la entidad y/o nuevo acto administrativo generado (en caso de presentarse la inaplicabilidad). </t>
  </si>
  <si>
    <t>Cronograma de mantenimiento con seguimiento y control registro de mantenimientos</t>
  </si>
  <si>
    <t>Memorando y/o correo electrónico de solicitud de conceptos técnicos.</t>
  </si>
  <si>
    <t>Convocatoria a través de correo electrónico, acta de reunión, agenda y/o pantallazo de los participantes (convocatoria virtual)</t>
  </si>
  <si>
    <t>Memorando o correo electrónico informando la situación, en caso de que haya lugar</t>
  </si>
  <si>
    <t>Matriz de seguimiento a la Red MAGNA-ECO</t>
  </si>
  <si>
    <t>Formato de revisión de equipos</t>
  </si>
  <si>
    <t>Documentos soporte de los registros presupuestales</t>
  </si>
  <si>
    <t>Registros de asistencia y actas de reunión. Para el caso de incumplimiento envío correos electrónicos.</t>
  </si>
  <si>
    <t>Formato diligenciado y firmado por el solicitante de los documentos en Archivo Central</t>
  </si>
  <si>
    <t>Informe mensual soportado con las evidencias en DRIVE y/o reporte del indicador de cumplimiento.</t>
  </si>
  <si>
    <t xml:space="preserve">Informe mensual soportado con las evidencias en DRIVE y/o reporte del indicador de cumplimiento. </t>
  </si>
  <si>
    <t xml:space="preserve"> Comunicados y/o actas de reunión de Comité Institucional de Gestión y Desempeño.</t>
  </si>
  <si>
    <t>Correos electrónicos</t>
  </si>
  <si>
    <t xml:space="preserve">Reporte de creación y modificación de usuarios en la herramienta de la mesa de servicios. </t>
  </si>
  <si>
    <t>Correo electrónico con la aprobación de la solicitud y/o Plan de mantenimiento aprobado.</t>
  </si>
  <si>
    <t xml:space="preserve">Seguimiento realizado al Plan de mantenimiento y/o correos de aprobación a las modificaciones del plan. </t>
  </si>
  <si>
    <t>Planilla de programación de transporte verificada para los casos con observaciones y/o comunicado realizado al conductor o servidor (si aplica).</t>
  </si>
  <si>
    <t xml:space="preserve">Correo electrónico con la alerta mensual </t>
  </si>
  <si>
    <t xml:space="preserve">Correo remitido (si aplica) o lista de chequeo      </t>
  </si>
  <si>
    <t>Reporte mensual recibido por la empresa de seguridad y reporte de novedades realizadas por el Almacén.</t>
  </si>
  <si>
    <t>Informes de inventario, actas, comprobantes de ajustes y/o notificaciones por correo electrónico.</t>
  </si>
  <si>
    <t>Formato de inducción a contratistas diligenciado y firmado, registros de asistencia a socializaciones, material fotográfico y/o correos electrónicos remitidos.</t>
  </si>
  <si>
    <t xml:space="preserve"> Informe de aprobación o rechazo del producto cartográfico</t>
  </si>
  <si>
    <t>Correo electrónico informando los resultados de la verificación de roles y usuarios</t>
  </si>
  <si>
    <t>Certificados de antecedentes disciplinarios, correo electrónico remitido a la Jefe de la OAJ con el reporte.</t>
  </si>
  <si>
    <t xml:space="preserve">Correo electrónico remitido al abogado y recibido con la manifestación. </t>
  </si>
  <si>
    <t>N°</t>
  </si>
  <si>
    <t>GJU-1</t>
  </si>
  <si>
    <t>GJU-2</t>
  </si>
  <si>
    <t>CDI-1</t>
  </si>
  <si>
    <t>CDI-2</t>
  </si>
  <si>
    <t>GGG-1</t>
  </si>
  <si>
    <t>GFI-1</t>
  </si>
  <si>
    <t>GFI-2</t>
  </si>
  <si>
    <t>GFI-4</t>
  </si>
  <si>
    <t>GDO-1</t>
  </si>
  <si>
    <t>GDO-2</t>
  </si>
  <si>
    <t>GDO-3</t>
  </si>
  <si>
    <t>GTH-1</t>
  </si>
  <si>
    <t>GTH-2</t>
  </si>
  <si>
    <t>GTH-3</t>
  </si>
  <si>
    <t>GTI-1</t>
  </si>
  <si>
    <t>GTI-3</t>
  </si>
  <si>
    <t>GTI-4</t>
  </si>
  <si>
    <t>GSA-2</t>
  </si>
  <si>
    <t>GSA-3</t>
  </si>
  <si>
    <t>GCM-1</t>
  </si>
  <si>
    <t>GCO-1</t>
  </si>
  <si>
    <t>GCO-2</t>
  </si>
  <si>
    <t>GCT-1</t>
  </si>
  <si>
    <t>GCT-2</t>
  </si>
  <si>
    <t>GCT-3</t>
  </si>
  <si>
    <t>GCT-4</t>
  </si>
  <si>
    <t>Definir los lineamientos estratégicos y de operación de la entidad, así como realizar el seguimiento a los mismos y generar las alertas necesarias para el cumplimiento de las metas institucionales, sectoriales y de gobierno, bajo estándares de oportunidad y confiabilidad, que contribuyan a la toma de decisiones.</t>
  </si>
  <si>
    <t>Diseñar e implementar planes, lineamientos y estrategias de comunicación y mercadeo orientados a fortalecer la difusión veraz y oportuna de la gestión institucional, contribuyendo al posicionamiento de la entidad ante la ciudadanía y su permanente interacción con los grupos de interés</t>
  </si>
  <si>
    <t>Expedir la regulación catastral, geográfica, cartográfica, geodésica y agrológica mediante normas, técnicas, lineamientos y estándares nacionales a aplicar en el territorio colombiano con el fin de responder a la función de autoridad que posee el IGAC en estas materias, así como la regulación interna para su funcionamiento.</t>
  </si>
  <si>
    <t>Generar, administrar, proveer y verificar con oportunidad información geodésica cumpliendo estándares nacionales e internacionales para satisfacer las necesidades de las partes interesadas</t>
  </si>
  <si>
    <t>Generar el inventario, estudio, análisis y monitoreo de los suelos y tierras del país para su clasificación, manejo, evaluación y zonificación de uso y vocación para apoyar el ordenamiento del territorio y los programas de planificación territorial, de forma oportuna y cumpliendo los estándares de producción de información geográfica</t>
  </si>
  <si>
    <t>Ejecutar la prestación del servicio público catastral por excepción, así como los procedimientos del enfoque catastral multipropósito que sean adoptados, de los bienes inmuebles pertenecientes al Estado y a los particulares en el territorio nacional, garantizando información confiable, con calidad y de ámbito nacional para nuestros clientes y usuarios, cumpliendo con los estándares de producción de información geográfica</t>
  </si>
  <si>
    <t>Generar, actualizar y publicar metodologías, estudios, e investigaciones geográficas y delimitación de las entidades territoriales de manera oportuna, pertinente y cumpliendo con los estándares de producción de información geográfica, para proveer información necesaria en la formulación de políticas públicas de desarrollo territorial y en la toma de decisiones relacionadas con la planificación y ordenamiento del territorio.</t>
  </si>
  <si>
    <t>Establecer actividades de conceptualización, planeación, diseño, desarrollo, supervisión de implementación y entrega en operación de soluciones informáticas relacionadas con los objetivos y metas de la Estrategia de la Entidad, bajo estándares de seguridad y en un entorno de confianza digital.</t>
  </si>
  <si>
    <t>Realizar la defensa jurídica de la entidad de forma oportuna, atendiendo los procesos con eficacia, apoyando el cumplimiento de los objetivos institucionales.</t>
  </si>
  <si>
    <t>Adquirir con oportunidad los bienes, obras o servicios requeridos por la entidad durante cada vigencia, cumpliendo con los estándares de calidad, de acuerdo con la normativa vigente, para atender las necesidades previstas en el Plan Anual de Adquisiciones.</t>
  </si>
  <si>
    <t>Gestionar el desarrollo integral del talento humano a través del ciclo de vida del servidor público (ingreso, desarrollo y retiro), promoviendo la generación de bienestar, entornos seguros y saludables para lograr una cultura organizacional basada en el cumplimiento de valores institucionales y el trabajo en equipo para contribuir a las metas de la entidad.</t>
  </si>
  <si>
    <t>Gestionar suficiente y eficientemente la prestación de servicios administrativos y de infraestructura física, mitigando los aspectos e impactos ambientales, con el propósito de garantizar el funcionamiento de la entidad.</t>
  </si>
  <si>
    <t>Planificar, gestionar y controlar oportuna, adecuada y eficientemente la utilización de los recursos financieros a fin de garantizar el normal desarrollo de los procesos del IGAC.</t>
  </si>
  <si>
    <t>Realizar actividades dirigidas a prevenir la comisión de posibles faltas disciplinarias y adelantar los procesos disciplinarios ordinarios o verbales al interior del Instituto Geográfico Agustín Codazzi, acorde con lo establecido en la normatividad vigente.</t>
  </si>
  <si>
    <t>Administrar, custodiar y conservar los documentos producidos y recibidos por la entidad, en cumplimiento del marco normativo, asegurando su integridad y su adecuado flujo, para mejorar la eficiencia administrativa y acceso oportuno a la información.</t>
  </si>
  <si>
    <t>Definir, orientar y promover lineamientos para la participación ciudadana, atendiendo oportunamente las peticiones, quejas, reclamos, denuncias, y sugerencias a través de los canales dispuestos para tal fin, garantizando la defensa del ejercicio de sus derechos.</t>
  </si>
  <si>
    <t>REG-1</t>
  </si>
  <si>
    <t>REG-2</t>
  </si>
  <si>
    <t>IDENTIFICACIÓN DEL RIESGO</t>
  </si>
  <si>
    <t>FILTRADO</t>
  </si>
  <si>
    <t>Casi seguro</t>
  </si>
  <si>
    <t>Probable</t>
  </si>
  <si>
    <t>Posible</t>
  </si>
  <si>
    <t>Improbable</t>
  </si>
  <si>
    <t>Rara vez</t>
  </si>
  <si>
    <t>Insignificante</t>
  </si>
  <si>
    <t>Menor</t>
  </si>
  <si>
    <t>Mayor</t>
  </si>
  <si>
    <t>Catastrófico</t>
  </si>
  <si>
    <t>Documento de legalización de caja menor.</t>
  </si>
  <si>
    <t>Registros de depuración de saldos y Conciliaciones bancarias realizadas.</t>
  </si>
  <si>
    <t xml:space="preserve">Acta de supervisión aprobada, consolidado de contratos a cargo con la supervisión realizada, pantallazos en SECOP del total de contratos a cargo supervisados y/o cualquier otro mecanismo que permita validar la supervisión del total de contratos a cargo. </t>
  </si>
  <si>
    <t>Meta Primer trimestre</t>
  </si>
  <si>
    <t>Meta Segundo trimestre</t>
  </si>
  <si>
    <t>Meta Tercer trimestre</t>
  </si>
  <si>
    <t>Meta Cuarto trimestre</t>
  </si>
  <si>
    <t xml:space="preserve">Correos remitidos a los dueños de los activos de información con el reporte adjunto y/o caso de GLPI generado por el dueño de los activos de información en caso de que existan modificaciones aplicables o novedades a revisar. </t>
  </si>
  <si>
    <t xml:space="preserve">Reporte de la herramienta de gestión de soporte técnico - GLPI con la información incluyendo las solicitudes en estado 'No resuelto'. </t>
  </si>
  <si>
    <t>Correo electrónico con el reporte de la novedad o falla y/o reporte de la verificación aleatoria de la infraestructura tecnológica realizada.</t>
  </si>
  <si>
    <t>Reportes de solicitudes de permisos de acceso a las bases de datos institucionales</t>
  </si>
  <si>
    <t>Reportes de solicitudes de permisos de acceso a la base de datos Cobol debidamente autorizadas por el Jefe de Conservación.</t>
  </si>
  <si>
    <t>Registro del formato 'Seguimiento de cálculos geodésicos'</t>
  </si>
  <si>
    <t xml:space="preserve"> Incidencia en GLPI sobre el reporte de la falla dirigido a la Oficina de Informática y Telecomunicaciones y/o matriz de control de novedades mensual</t>
  </si>
  <si>
    <t xml:space="preserve">Archivo de estaciones procesadas CP IGA Bernese 5.2 con el nombre y cargo de la persona que realizó la revisión del cálculo de las coordenadas, y/o correo electrónico como evidencia de la comunicación de las inconformidades del cálculo y su corrección (si aplica). </t>
  </si>
  <si>
    <t>Reporte semanal de los parámetros de ejecución generados por el BPE de Bernese</t>
  </si>
  <si>
    <t>Correo electrónico con envío de información geodésica para publicar en la página web y/o comunicación realizada a la Oficina de Control Disciplinario (Si aplica).</t>
  </si>
  <si>
    <t>Formato con el registro de verificación de los equipos.</t>
  </si>
  <si>
    <t>Formatos de listas de chequeo o de aseguramiento de la calidad</t>
  </si>
  <si>
    <t>Correos electrónicos remitidos a las autoridades civiles y militares del lugar, documentos de autoridades civiles y militares (cuando aplique) y/o prórrogas al contrato (cuando aplique).</t>
  </si>
  <si>
    <t xml:space="preserve">Actas de reunión, correos electrónicos, grabaciones de reunión u otro material soporte de las mesas de trabajo realizadas. </t>
  </si>
  <si>
    <t>Pantallazo y/o listado de las solicitudes del sistema GEOCARTO aprobadas.</t>
  </si>
  <si>
    <t>Registro o evidencia de asistencia a las reuniones y versiones de documentos con observaciones.</t>
  </si>
  <si>
    <t>Documentos de investigación versionados con control de cambios y/o correos electrónicos con la revisión del informe final de deslindes.</t>
  </si>
  <si>
    <t>Correo electrónico que evidencia la realización de la revisión de los procedimientos, procedimientos actualizados cuando aplique y/o plan de trabajo para la actualización de documentos</t>
  </si>
  <si>
    <t>Herramientas para el seguimiento del plan de acción y proyectos de inversión, y/o correo electrónico enviando con el seguimiento.</t>
  </si>
  <si>
    <t xml:space="preserve">Plan anual de adquisiciones con las necesidades de personal y demás recursos necesarios y correo electrónico enviando el plan </t>
  </si>
  <si>
    <t xml:space="preserve">Reporte de GLPI con la asignación de permisos al servidor NETAP y/o correos electrónicos remitidos (si aplica) </t>
  </si>
  <si>
    <t>Informe mensual consolidado de seguimiento al Plan de Acción Anual (PAA) y/o correos lectrónicos de entrega de informes</t>
  </si>
  <si>
    <t xml:space="preserve"> Reporte de pendientes del aplicativo de correspondencia y/o correos electrónicos informando las peticiones pendientes (según sea el caso).</t>
  </si>
  <si>
    <t>Reporte y/o correo electrónico remitido al líder del proceso con la validación documental</t>
  </si>
  <si>
    <t>Reporte de solicitudes de GLPI asociadas con la gestión de permisos de acceso y control de usuarios (cuando aplique).</t>
  </si>
  <si>
    <t>Acta de reunión de seguimiento.</t>
  </si>
  <si>
    <t xml:space="preserve"> Informe de resultados de las encuestas de satisfacción, encuestas de satisfacción de los estudiantes y/o memorando solicitando las mejoras al proceso de Gestión de Servicios Administrativos (si aplica)</t>
  </si>
  <si>
    <t>Hoja de vida de equipos espectroradiómetros donde se relacionan calibraciones y mantenimientos, registro de captura de campo de las firmas espectrales y/o certificado de calibraciones de los equipos conforme a la fecha programada.</t>
  </si>
  <si>
    <t>Correo electrónico o comunicación solicitando la adquisición de la nueva versión del software y/o el estado del soffware para la operación</t>
  </si>
  <si>
    <t>Acta de Comité de Gestión y desempeño reflejando el seguimiento del plan y/o alertas a los ordenadores del gasto (si aplica)</t>
  </si>
  <si>
    <t>Correo con las alertas de cumplimiento de presupuesto de inversión y metas institucionales remitidas al ordenador del gasto.</t>
  </si>
  <si>
    <t>Correo de aprobación de la viabilidad generada</t>
  </si>
  <si>
    <t xml:space="preserve"> Informe de gestión entregado por el responsable y/o correos electrónicos enviados por la Oficina Asesora de Planeación para la alineación con el informe de gestión.</t>
  </si>
  <si>
    <t>Comunicaciones, piezas gráficas, publicaciones realizadas y/o registros de asistencia; y Registro de los medios alternativos utilizados (si aplica).</t>
  </si>
  <si>
    <t>Correo electrónico con la notificación de cierre de periodo y/o correo electrónico para corregir información (Si aplica).</t>
  </si>
  <si>
    <t xml:space="preserve">Reporte de usuarios registrados en los aplicativos de competencia del proceso de Direccionamiento Estratégico y Planeación, verificado por el responsable de la OAP. </t>
  </si>
  <si>
    <t>Planes institucionales articulados con MIPG y aprobados por el Comité.</t>
  </si>
  <si>
    <t>Archivo de acciones consolidadas para la implementación del FURAG</t>
  </si>
  <si>
    <t xml:space="preserve">Matriz de identificación y cumplimiento legal Ambiental actualizada y/o Matriz de Identificación de aspectos y valoración de impactos ambientales actualizada; y Sensibilizaciones realizadas (si aplica). </t>
  </si>
  <si>
    <t xml:space="preserve"> Correo de reporte de cumplimiento de los controles operacionales de las matrices por la Dirección Territorial y comunicaciones realizadas por el responsable del SGA en nivel central para solicitar ajustes (si aplica).</t>
  </si>
  <si>
    <t>Control del formato Solicitud de servicios de transporte (físico o digital) correctamente diligenciado y debidamente autorizado a través de firma, correo electrónico u aprobación digital a través de la herramienta de gestión de soporte técnico.</t>
  </si>
  <si>
    <t>Presentación del desempeño institucional a la Alta Dirección, Acta de Comité presentación de resultados y/o plan de acción establecido desde la Alta Dirección.</t>
  </si>
  <si>
    <t>1. Formato diligenciado "Control de estado de procesos judiciales" vigente y el informe consolidado con el estado de procesos judiciales (Sede central)
2. Formato diligenciado "Control de estado de procesos judiciales" vigente (Direcciones Territoriales)</t>
  </si>
  <si>
    <t>Excel de inventarios chequeado y/o Reporte de conteos físicos comparado con el Excel de inventarios o el ERP.</t>
  </si>
  <si>
    <t xml:space="preserve">Listado de movimiento de bancos, informes de ventas, informe de cartera por edades y comunicaciones electrónicas. </t>
  </si>
  <si>
    <t xml:space="preserve">Cuadro de ingresos actualizado y/o comprobantes contables (si aplica). </t>
  </si>
  <si>
    <t>Documentos soporte de autorización de gastos con firmas.</t>
  </si>
  <si>
    <t>Listas de chequeo diligenciadas, la actualización de la documentación según aplique y soportes de la reinducción o cambio de actividad (si aplica).</t>
  </si>
  <si>
    <t>Reporte del seguimiento de metas e indicadores y acciones evidenciados en el acta del Comité de Coordinación y registro de asistencia.</t>
  </si>
  <si>
    <t>Reporte mensual del estado de los proyectos o convenios y/o evidencias de reprocesos según aplique.</t>
  </si>
  <si>
    <t>Listas de chequeo aplicadas y/o soportes de la reinducción (si aplica)</t>
  </si>
  <si>
    <t xml:space="preserve">Formato de Evaluación de las cartas control </t>
  </si>
  <si>
    <t>1. Direcciones Territoriales: Cronograma de trabajo, reporte del seguimiento semanal y relación de acciones (si aplica).</t>
  </si>
  <si>
    <t>1. Direcciones Territoriales y Subdirección de Catastro (Sede Central): Cronograma de trabajo, Tableros de control, las listas de asistencia al seguimiento y/o actas de reunión.</t>
  </si>
  <si>
    <t>1. Direcciones Territoriales: Listas de asistencia a reuniones de seguimiento y/o actas de reunión.
2. Subdirección de Catastro (Sede Central): Listas de asistencia a reuniones de seguimiento y/o actas de reunión.</t>
  </si>
  <si>
    <t>1. Sede Central y Direcciones Territoriales: Consolidado de observaciones del proceso en la plataforma SECOP II (si aplica).</t>
  </si>
  <si>
    <t>Correo electrónico de verificación por parte del responsable de la Oficina de Control Interno al Jefe de la OCI</t>
  </si>
  <si>
    <t>1. Registro de asistencia y/o Convocatoria a reunión vía correo electrónico donde se verifica el estado del expediente. (Control de Legalidad)
2. Comunicaciones Internas enviadas por correo electrónico con información sobre la normatividad disciplinaria vigente y el código de ética</t>
  </si>
  <si>
    <t>Correo electrónico de seguimiento desde el GIT de Servicio al Ciudadano</t>
  </si>
  <si>
    <t xml:space="preserve">Presentación de las Tablas de Retención Documental para el proceso de convalidadas. </t>
  </si>
  <si>
    <t>Lista de asistencia y material presentado</t>
  </si>
  <si>
    <t>Inventario documental actualizado</t>
  </si>
  <si>
    <t>LISTA DE PROCESOS</t>
  </si>
  <si>
    <t xml:space="preserve">Pantallazos del control de formulación técnica y/o fichas EBI actualizadas para conocer la aceptación o rechazo de la propuesta de actualización del proyecto. </t>
  </si>
  <si>
    <t>DESCRIPCIÓN DE RIESGOS</t>
  </si>
  <si>
    <t>Plan de Trabajo Ambiental con el seguimiento trimestral, incluyendo los ajustes a los que haya lugar.</t>
  </si>
  <si>
    <t>DEP-5</t>
  </si>
  <si>
    <t xml:space="preserve">Verificación trimestral del Plan Anual de Adquisiciones del proceso con los servicios esenciales  y/o correo que evidencie la solicitud de modificaciones al PAA (Si aplica). </t>
  </si>
  <si>
    <t>APLICABILIDAD EN DIRECCIONES TERRITORIALES</t>
  </si>
  <si>
    <t>Teniendo en cuenta que la gestión de riesgos de la entidad tiene cobertura tanto a nivel central como territorial, el seguimiento a la aplicación de controles se lleva a cabo también desde las 22 Direcciones Territoriales del IGAC, de manera que se cuente con un cubrimiento permanente de las condiciones de riesgo que pueden afectar el desempeño institucional.</t>
  </si>
  <si>
    <t>Compromiso firmados de confidencialidad, imparcialidad e independencia por parte del responsable de la recepción en el LNS.</t>
  </si>
  <si>
    <t xml:space="preserve"> Compromisos firmados de confidencialidad, imparcialidad e independencia</t>
  </si>
  <si>
    <t xml:space="preserve">
Se utiliza el aplicativo PLANIGAC, elaborado por la Oficina Asesora de Planeación (OAP), para la optimización del proceso de seguimiento, monitoreo, control y reporte de la gestión de riesgos a nivel de proceso, subproceso y Dirección Territorial. Esta fue una innovación que facilitó el registro de información y su posterior reporte. </t>
  </si>
  <si>
    <t>Los códigos de cada pestaña se asocian con los procesos y subprocesos a continuación:</t>
  </si>
  <si>
    <t>CÓDIGO PROCESO</t>
  </si>
  <si>
    <t>CÓDIGO SUBPROCESO</t>
  </si>
  <si>
    <t>SUBPROCESO</t>
  </si>
  <si>
    <t>Gestión del SGI</t>
  </si>
  <si>
    <t>Gestión Estratégica</t>
  </si>
  <si>
    <t>Gestión de Riesgos</t>
  </si>
  <si>
    <t>Gestión de Servicios</t>
  </si>
  <si>
    <t>Gestión de Inventarios</t>
  </si>
  <si>
    <t>Avalúos Comerciales</t>
  </si>
  <si>
    <t>Formación, Actualización y Conservación Catastral</t>
  </si>
  <si>
    <t>Prestación del Servicio Catastral por Excepción</t>
  </si>
  <si>
    <t>Gestión de Comunicaciones Externas</t>
  </si>
  <si>
    <t>Gestión de Comunicaciones Internas</t>
  </si>
  <si>
    <t>Habilitación</t>
  </si>
  <si>
    <t>Definición de estándares de calidad</t>
  </si>
  <si>
    <t>Gestión de Atención al Ciudadano</t>
  </si>
  <si>
    <t xml:space="preserve">Orientación al Servicio y Participación </t>
  </si>
  <si>
    <t>Gestión de Tecnologías de Información</t>
  </si>
  <si>
    <t>Diseño y Desarrollo de Sistemas de Información</t>
  </si>
  <si>
    <t>Gestión de la Infraestructura</t>
  </si>
  <si>
    <t>ICDE</t>
  </si>
  <si>
    <t>Bienestar y Sistema de Gestión de Seguridad y Salud en el Trabajo</t>
  </si>
  <si>
    <t>Formación y Gestión del Desempeño</t>
  </si>
  <si>
    <t>Provisión de Empleo y Compensación</t>
  </si>
  <si>
    <t>Gestión de Correspondencia</t>
  </si>
  <si>
    <t>Gestión de Archivos</t>
  </si>
  <si>
    <t>Gestión Presupuestal</t>
  </si>
  <si>
    <t>Gestión Contable</t>
  </si>
  <si>
    <t>Gestión de Tesorería</t>
  </si>
  <si>
    <t>Normativa</t>
  </si>
  <si>
    <t>Judicial</t>
  </si>
  <si>
    <t>Propiedad Intelectual</t>
  </si>
  <si>
    <t>Prospectiva</t>
  </si>
  <si>
    <t>Estudios e Investigaciones</t>
  </si>
  <si>
    <t>Laboratorio de Suelos</t>
  </si>
  <si>
    <t>EST-1</t>
  </si>
  <si>
    <t>EST-2</t>
  </si>
  <si>
    <t>EST-3</t>
  </si>
  <si>
    <t>SGI-1</t>
  </si>
  <si>
    <t>SGI-2</t>
  </si>
  <si>
    <t>COM-1</t>
  </si>
  <si>
    <t>Gestión de Comunicaciones</t>
  </si>
  <si>
    <t>Gestión Administrativa</t>
  </si>
  <si>
    <t>Gestión catastral</t>
  </si>
  <si>
    <t>Gestión Comercial</t>
  </si>
  <si>
    <t>Gestión de Información Geográfica</t>
  </si>
  <si>
    <t>Gestión de Regulación y Habilitación</t>
  </si>
  <si>
    <t>Gestión de Servicio Al Ciudadano</t>
  </si>
  <si>
    <t>Gestión de Sistemas de Información e Infraestructura</t>
  </si>
  <si>
    <t>Gestión de Talento Humano</t>
  </si>
  <si>
    <t xml:space="preserve">Gestión Disciplinaria </t>
  </si>
  <si>
    <t>Innovación y Gestión del Conocimiento Aplicado</t>
  </si>
  <si>
    <t>Seguimiento y Evaluación</t>
  </si>
  <si>
    <t>GCE-1</t>
  </si>
  <si>
    <t>NO APLICA</t>
  </si>
  <si>
    <t>GSC-1</t>
  </si>
  <si>
    <t>GSC-2</t>
  </si>
  <si>
    <t>ACI-1</t>
  </si>
  <si>
    <t>ACI-2</t>
  </si>
  <si>
    <t>GRH-1</t>
  </si>
  <si>
    <t>GRH-2</t>
  </si>
  <si>
    <t>GIG-2</t>
  </si>
  <si>
    <t>GIG-3</t>
  </si>
  <si>
    <t>GIG-4</t>
  </si>
  <si>
    <t>GIG-5</t>
  </si>
  <si>
    <t>GIG-6</t>
  </si>
  <si>
    <t>GIG-7</t>
  </si>
  <si>
    <t>GIG-8</t>
  </si>
  <si>
    <t>GIG-9</t>
  </si>
  <si>
    <t>GIG-10</t>
  </si>
  <si>
    <t>GIG-11</t>
  </si>
  <si>
    <t>GIG-12</t>
  </si>
  <si>
    <t>GIG-13</t>
  </si>
  <si>
    <t>GIG-14</t>
  </si>
  <si>
    <t>GEG-1</t>
  </si>
  <si>
    <t>GEG-2</t>
  </si>
  <si>
    <t>GEG-3</t>
  </si>
  <si>
    <t>GEG-4</t>
  </si>
  <si>
    <t>GEO-1</t>
  </si>
  <si>
    <t>GEO-2</t>
  </si>
  <si>
    <t>GEO-3</t>
  </si>
  <si>
    <t>CAR-1</t>
  </si>
  <si>
    <t>CAR-2</t>
  </si>
  <si>
    <t>CAR-3</t>
  </si>
  <si>
    <t>AGR-1</t>
  </si>
  <si>
    <t>AGR-2</t>
  </si>
  <si>
    <t>AGR-3</t>
  </si>
  <si>
    <t>AGR-4</t>
  </si>
  <si>
    <t>SCE-1</t>
  </si>
  <si>
    <t>FAC-1</t>
  </si>
  <si>
    <t>ACM-1</t>
  </si>
  <si>
    <t>SCE-2</t>
  </si>
  <si>
    <t>PRO-1</t>
  </si>
  <si>
    <t>PRO-2</t>
  </si>
  <si>
    <t>PRO-3</t>
  </si>
  <si>
    <t>SST-1</t>
  </si>
  <si>
    <t>PEC-1</t>
  </si>
  <si>
    <t>FDG-1</t>
  </si>
  <si>
    <t>GFI-3</t>
  </si>
  <si>
    <t>ICA-1</t>
  </si>
  <si>
    <t>ICA-2</t>
  </si>
  <si>
    <t>ICA-3</t>
  </si>
  <si>
    <t>JUD-1</t>
  </si>
  <si>
    <t>JUD-2</t>
  </si>
  <si>
    <t>GSA-1</t>
  </si>
  <si>
    <t>INV-1</t>
  </si>
  <si>
    <t>ARC-1</t>
  </si>
  <si>
    <t>ARC-2</t>
  </si>
  <si>
    <t>ARC-3</t>
  </si>
  <si>
    <t>SER-1</t>
  </si>
  <si>
    <t>SER-2</t>
  </si>
  <si>
    <t>SII-1</t>
  </si>
  <si>
    <t>SII-2</t>
  </si>
  <si>
    <t>SII-3</t>
  </si>
  <si>
    <t>GIN-1</t>
  </si>
  <si>
    <t>GIN-2</t>
  </si>
  <si>
    <t>GIN-3</t>
  </si>
  <si>
    <t>DDS-1</t>
  </si>
  <si>
    <t>SEV-1</t>
  </si>
  <si>
    <t>SEV-2</t>
  </si>
  <si>
    <t>SEV-3</t>
  </si>
  <si>
    <t>N/A</t>
  </si>
  <si>
    <r>
      <rPr>
        <b/>
        <sz val="9"/>
        <rFont val="Arial"/>
        <family val="2"/>
      </rPr>
      <t xml:space="preserve">Evidencia: </t>
    </r>
    <r>
      <rPr>
        <sz val="9"/>
        <rFont val="Arial"/>
        <family val="2"/>
      </rPr>
      <t>Acta de Comité de Gestión y desempeño reflejando el seguimiento del plan y/o alertas a los ordenadores del gasto (si aplica)</t>
    </r>
  </si>
  <si>
    <r>
      <t xml:space="preserve">
</t>
    </r>
    <r>
      <rPr>
        <b/>
        <sz val="9"/>
        <rFont val="Arial"/>
        <family val="2"/>
      </rPr>
      <t>Evidencias:</t>
    </r>
    <r>
      <rPr>
        <sz val="9"/>
        <rFont val="Arial"/>
        <family val="2"/>
      </rPr>
      <t xml:space="preserve"> Correo con las alertas de cumplimiento de presupuesto de inversión y metas institucionales remitidas al ordenador del gasto.</t>
    </r>
  </si>
  <si>
    <r>
      <rPr>
        <b/>
        <sz val="9"/>
        <rFont val="Arial"/>
        <family val="2"/>
      </rPr>
      <t>Evidencia:</t>
    </r>
    <r>
      <rPr>
        <sz val="9"/>
        <rFont val="Arial"/>
        <family val="2"/>
      </rPr>
      <t xml:space="preserve"> Correo de aprobación de la viabilidad generada</t>
    </r>
  </si>
  <si>
    <r>
      <t xml:space="preserve">verifica previamente el reporte de información que se va a cargar en los aplicativos internos y externos de competencia del proceso de Direccionamiento Estratégico y Planeación, por parte del enlace o líder de proceso responsable, realizando el respectivo cierre y notificando al Jefe de la OAP con el fin de garantizar que fue verificado el contenido y su consistencia. En caso de identificar inconsistencias o falencias en el reporte, se realiza contacto a través de correo electrónico con el enlace o líder de proceso responsable para corregir la información.  
</t>
    </r>
    <r>
      <rPr>
        <b/>
        <sz val="9"/>
        <rFont val="Arial"/>
        <family val="2"/>
      </rPr>
      <t/>
    </r>
  </si>
  <si>
    <r>
      <rPr>
        <b/>
        <sz val="9"/>
        <rFont val="Arial"/>
        <family val="2"/>
      </rPr>
      <t xml:space="preserve">
Evidencia: </t>
    </r>
    <r>
      <rPr>
        <sz val="9"/>
        <rFont val="Arial"/>
        <family val="2"/>
      </rPr>
      <t>Correo electrónico con la notificación de cierre de periodo y/o correo electrónico para corregir información (Si aplica).</t>
    </r>
  </si>
  <si>
    <r>
      <t xml:space="preserve">verifica anualmente el reporte de usuarios activos en los aplicativos internos y externos de competencia del proceso de Direccionamiento Estratégico y Planeación, con el fin de asegurar que se encuentren perfiles de usuario solo para funcionarios activos y se cumplan las condiciones de seguridad y acceso a los aplicativos. En caso de identificar inconsistencias, se procede a realizar la indagación respectiva y tomar las medidas de control necesarias. 
</t>
    </r>
    <r>
      <rPr>
        <b/>
        <sz val="9"/>
        <rFont val="Arial"/>
        <family val="2"/>
      </rPr>
      <t/>
    </r>
  </si>
  <si>
    <r>
      <rPr>
        <b/>
        <sz val="9"/>
        <rFont val="Arial"/>
        <family val="2"/>
      </rPr>
      <t xml:space="preserve">
Evidencia: </t>
    </r>
    <r>
      <rPr>
        <sz val="9"/>
        <rFont val="Arial"/>
        <family val="2"/>
      </rPr>
      <t xml:space="preserve">Reporte de usuarios registrados en los aplicativos de competencia del proceso de Direccionamiento Estratégico y Planeación, verificado por el responsable de la OAP. </t>
    </r>
  </si>
  <si>
    <t xml:space="preserve">revisa cada vez que la información sea entregada por los responsables previo al cargue en los aplicativos internos y externos de la entidad, asegurando la consistencia de los datos entregados y posteriormente remitiendo correo electrónico autorizando su cargue en el sistema. En caso de identificar inconsistencias o falencias en el reporte, se realiza contacto a través de correo electrónico con el enlace o responsable para corregir la información.  
</t>
  </si>
  <si>
    <r>
      <rPr>
        <b/>
        <sz val="9"/>
        <rFont val="Arial"/>
        <family val="2"/>
      </rPr>
      <t xml:space="preserve">
Evidencia: </t>
    </r>
    <r>
      <rPr>
        <sz val="9"/>
        <rFont val="Arial"/>
        <family val="2"/>
      </rPr>
      <t>Correo electrónico de Visto Bueno de la OAP para el cargue en SINERGIA o Correo electrónico de notificación de cargue por el responsable.</t>
    </r>
  </si>
  <si>
    <t>El Responsable asignado en la Oficina Asesora de Planeación</t>
  </si>
  <si>
    <t>El Responsable de la Oficina Asesora de Planeación</t>
  </si>
  <si>
    <t>La Alta Dirección</t>
  </si>
  <si>
    <r>
      <t xml:space="preserve">verifica anualmente la articulación de los Planes Institucionales de la entidad con los requerimientos del MIPG en el momento de su actualización, con el fin de incluir las actividades que tengan que completarse de acuerdo con este modelo. Posteriormente, se remite al Comité Institucional de Gestión y Desempeño para su aprobación final. En caso de identificar inconsistencias o desalineaciones, se revisa para aplicar los ajustes necesarios y se informa a los responsables involucrados. 
</t>
    </r>
    <r>
      <rPr>
        <b/>
        <sz val="9"/>
        <rFont val="Arial"/>
        <family val="2"/>
      </rPr>
      <t/>
    </r>
  </si>
  <si>
    <r>
      <t xml:space="preserve">realiza acompañamiento y seguimiento a los procesos involucrados en la evaluación del FURAG, identificando anualmente las acciones consolidadas que se deben implementar para incrementar o mantener el Índice de Desempeño Institucional (IDI) respecto a las políticas señaladas por MIPG. En caso de que no se estén cumplimiento los lineamientos del modelo, se deben crear nuevas estrategias para asegurar su implementación.
</t>
    </r>
    <r>
      <rPr>
        <b/>
        <sz val="9"/>
        <rFont val="Arial"/>
        <family val="2"/>
      </rPr>
      <t/>
    </r>
  </si>
  <si>
    <t xml:space="preserve">realiza evaluaciones de conocimientos generales del MIPG de manera semestral a los servidores y contratistas, a través de actividades diseñadas desde la Oficina Asesora de Planeación (OAP) con el fin de identificar y fortalecer la apropiación de los conceptos asociados al modelo, generando oportunidades de mejora en caso de que se encuentren resultados desfavorables. 
</t>
  </si>
  <si>
    <t xml:space="preserve">verifica anualmente el desempeño institucional de los sistemas de gestión e implementación de MIPG, con el fin de realizar la retroalimentación a los procesos de la entidad tomando las acciones de mejora pertinentes. En caso de encontrar desviaciones, se genera un plan de acción para fortalecer la implementación de los requerimientos necesarios del MIPG.
</t>
  </si>
  <si>
    <r>
      <t xml:space="preserve">
</t>
    </r>
    <r>
      <rPr>
        <b/>
        <sz val="9"/>
        <rFont val="Arial"/>
        <family val="2"/>
      </rPr>
      <t xml:space="preserve">Evidencias: </t>
    </r>
    <r>
      <rPr>
        <sz val="9"/>
        <rFont val="Arial"/>
        <family val="2"/>
      </rPr>
      <t>Planes institucionales articulados con MIPG y aprobados por el Comité.</t>
    </r>
  </si>
  <si>
    <r>
      <t xml:space="preserve">
</t>
    </r>
    <r>
      <rPr>
        <b/>
        <sz val="9"/>
        <rFont val="Arial"/>
        <family val="2"/>
      </rPr>
      <t>Evidencias:</t>
    </r>
    <r>
      <rPr>
        <sz val="9"/>
        <rFont val="Arial"/>
        <family val="2"/>
      </rPr>
      <t xml:space="preserve"> Archivo de acciones consolidadas para la implementación del FURAG.</t>
    </r>
  </si>
  <si>
    <r>
      <t xml:space="preserve">
</t>
    </r>
    <r>
      <rPr>
        <b/>
        <sz val="9"/>
        <rFont val="Arial"/>
        <family val="2"/>
      </rPr>
      <t>Evidencias:</t>
    </r>
    <r>
      <rPr>
        <sz val="9"/>
        <rFont val="Arial"/>
        <family val="2"/>
      </rPr>
      <t xml:space="preserve"> Resultados del mecanismo de evaluación utilizado y/o material evidencia de la evaluación realizada. </t>
    </r>
  </si>
  <si>
    <r>
      <t xml:space="preserve">
</t>
    </r>
    <r>
      <rPr>
        <b/>
        <sz val="9"/>
        <rFont val="Arial"/>
        <family val="2"/>
      </rPr>
      <t xml:space="preserve">Evidencias: </t>
    </r>
    <r>
      <rPr>
        <sz val="9"/>
        <rFont val="Arial"/>
        <family val="2"/>
      </rPr>
      <t>Presentación del desempeño institucional a la Alta Dirección, Acta de Comité presentación de resultados y/o plan de acción establecido desde la Alta Dirección.</t>
    </r>
  </si>
  <si>
    <t xml:space="preserve">El Responsable del Sistema de Gestión Ambiental </t>
  </si>
  <si>
    <t>El Responsable asignado en la Dirección Territorial para el SGA</t>
  </si>
  <si>
    <t xml:space="preserve">revisa anualmente las actividades de los procesos a la luz de la normatividad ambiental vigente, y actualiza (si aplica) la Matriz de identificación y cumplimiento legal Ambiental y la Matriz de Identificación de aspectos y valoración de impactos ambientales, aplicando el procedimiento respectivo. En caso de encontrar desviaciones, el responsable del SGA ajustará las matrices y sensibilizará al proceso afectado a través de los medios de comunicación definidos por la entidad.
</t>
  </si>
  <si>
    <t xml:space="preserve"> realiza seguimiento trimestral al cumplimiento del Plan de Trabajo Ambiental en la Sede Central y en las Direcciones Territoriales, con el fin de asegurar la implementación de las actividades contempladas en el plan, verificando que la información incluida y reportada corresponda al avance conforme a las evidencias suministradas. En caso de encontrar novedades, el  responsable del SGA se comunicará con la persona que remitió el correo de seguimiento para que se hagan los ajustes pertinentes.
</t>
  </si>
  <si>
    <r>
      <t xml:space="preserve">verifica el cumplimiento trimestral de las actividades contempladas en la Matriz de identificación y cumplimiento legal Ambiental y la Matriz de Identificación de aspectos y valoración de impactos ambientales, realizando el reporte respectivo de acuerdo con los controles operacionales de las matrices y la periodicidad definida en cada uno. Luego de su envío, en caso de encontrar novedades, el responsable del SGA se comunicará con la persona que realizó el reporte para que se hagan los ajustes pertinentes.
</t>
    </r>
    <r>
      <rPr>
        <b/>
        <sz val="9"/>
        <rFont val="Arial"/>
        <family val="2"/>
      </rPr>
      <t/>
    </r>
  </si>
  <si>
    <r>
      <t xml:space="preserve">
</t>
    </r>
    <r>
      <rPr>
        <b/>
        <sz val="9"/>
        <rFont val="Arial"/>
        <family val="2"/>
      </rPr>
      <t xml:space="preserve">Evidencia:  </t>
    </r>
    <r>
      <rPr>
        <sz val="9"/>
        <rFont val="Arial"/>
        <family val="2"/>
      </rPr>
      <t xml:space="preserve">Matriz de identificación y cumplimiento legal Ambiental actualizada y/o Matriz de Identificación de aspectos y valoración de impactos ambientales actualizada; y Sensibilizaciones realizadas (si aplica). </t>
    </r>
  </si>
  <si>
    <r>
      <t xml:space="preserve">
</t>
    </r>
    <r>
      <rPr>
        <b/>
        <sz val="9"/>
        <rFont val="Arial"/>
        <family val="2"/>
      </rPr>
      <t xml:space="preserve">Evidencia: </t>
    </r>
    <r>
      <rPr>
        <sz val="9"/>
        <rFont val="Arial"/>
        <family val="2"/>
      </rPr>
      <t>Plan de Trabajo Ambiental con el seguimiento trimestral, incluyendo los ajustes a los que haya lugar.</t>
    </r>
  </si>
  <si>
    <r>
      <t xml:space="preserve">
</t>
    </r>
    <r>
      <rPr>
        <b/>
        <sz val="9"/>
        <rFont val="Arial"/>
        <family val="2"/>
      </rPr>
      <t>Evidencia:</t>
    </r>
    <r>
      <rPr>
        <sz val="9"/>
        <rFont val="Arial"/>
        <family val="2"/>
      </rPr>
      <t xml:space="preserve"> Correo de reporte de cumplimiento de los controles operacionales de las matrices por la Dirección Territorial</t>
    </r>
  </si>
  <si>
    <r>
      <t xml:space="preserve">verifica el contenido del proyecto de Acto administrativo previo a su publicación en la página web para participación ciudadana (en caso de que sea necesario por ley), cada vez que se requiera, con el fin de recibir las observaciones a lugar, previo a la expedición de la regulación. En caso de recibir comentarios u observaciones, se deben responder las observaciones y comentarios, y ajustar el contenido si tiene mérito antes de remitirlo a la Oficina Asesora Jurídica para su expedición. 
</t>
    </r>
    <r>
      <rPr>
        <b/>
        <sz val="9"/>
        <rFont val="Arial"/>
        <family val="2"/>
      </rPr>
      <t/>
    </r>
  </si>
  <si>
    <t>realiza un control de legalidad de los proyectos de acto administrativo, cada vez que sea requerido, con el fin de determinar si se deben realizar ajustes previo a la expedición por parte de la Oficina, GIT o Área responsable. En caso de presentar inconsistencias u observaciones se regresa al responsable para aplicar los correctivos necesarios.</t>
  </si>
  <si>
    <r>
      <t xml:space="preserve">
</t>
    </r>
    <r>
      <rPr>
        <b/>
        <sz val="9"/>
        <rFont val="Arial"/>
        <family val="2"/>
      </rPr>
      <t xml:space="preserve">Evidencia: </t>
    </r>
    <r>
      <rPr>
        <sz val="9"/>
        <rFont val="Arial"/>
        <family val="2"/>
      </rPr>
      <t xml:space="preserve">Fallo del ente judicial recibido por la entidad y/o nuevo acto administrativo generado (en caso de presentarse la inaplicabilidad). </t>
    </r>
  </si>
  <si>
    <t>Los Coordinadores del GIT Estudios geográficos y ordenamiento territorial y GIT Fronteras y límites de entidades territoriales,</t>
  </si>
  <si>
    <t xml:space="preserve">durante el proceso de generación, y una vez finalizado, un estudio o investigación geográfica, acta e informe de deslindes, verifican el cumplimiento de normatividad y procedimientos vigentes por medio de reuniones, donde se analiza el producto final. En caso de encontrar inconsistencias con el cumplimiento, los Coordinadores de cada uno de los GIT solicitan a los responsables de cada proyecto el ajuste del documento. </t>
  </si>
  <si>
    <r>
      <t xml:space="preserve">
</t>
    </r>
    <r>
      <rPr>
        <b/>
        <sz val="9"/>
        <rFont val="Arial"/>
        <family val="2"/>
      </rPr>
      <t>Evidencia:</t>
    </r>
    <r>
      <rPr>
        <sz val="9"/>
        <rFont val="Arial"/>
        <family val="2"/>
      </rPr>
      <t xml:space="preserve"> Registro o evidencia de asistencia a las reuniones y versiones de documentos con observaciones.</t>
    </r>
  </si>
  <si>
    <t>El Técnico encargado de archivo del GIT Fronteras y límites de entidades territoriales</t>
  </si>
  <si>
    <t>El Coordinador del GIT Estudios geográficos o el funcionario asignado</t>
  </si>
  <si>
    <t xml:space="preserve">verifica la restricción de permisos sobre el servidor NETAP de la Subdirección de Geografía y Cartografía, de manera que se cuente con un único acceso, sin tener posibilidades de edición. En caso de ser requerido, se solicita a través del GLPI la asignación de permisos para el acceso de acuerdo con las personas desigandas por cada Coordinador. En caso de encontrar novedades o perfiles que no deban tener acceso, se debe indagar sobre la incidencia generada en GLPI para darle los privilegios de acceso, y se informa a la Subdirección de Geografía y Cartografía para que adelante la investigación dependiendo la situación.  
</t>
  </si>
  <si>
    <r>
      <rPr>
        <b/>
        <sz val="9"/>
        <rFont val="Arial"/>
        <family val="2"/>
      </rPr>
      <t>Evidencias:</t>
    </r>
    <r>
      <rPr>
        <sz val="9"/>
        <rFont val="Arial"/>
        <family val="2"/>
      </rPr>
      <t xml:space="preserve"> Reporte de GLPI con la asignación de permisos al servidor NETAP y/o correos electrónicos remitidos (si aplica) </t>
    </r>
  </si>
  <si>
    <r>
      <t xml:space="preserve">, antes de la publicación de una investigación, revisa que no se haya hecho una publicación anterior de una parte o la totalidad de lo allí expuesto, buscándolo a través de páginas especiales. En caso de encontrar que ha habido alguna publicación con esa información y que su autor ha estado vinculado con la investigación del IGAC, se informa a la Oficina Asesora Jurídica (OAJ) para que se inicien los procesos a los que haya lugar.
</t>
    </r>
    <r>
      <rPr>
        <b/>
        <sz val="9"/>
        <rFont val="Arial"/>
        <family val="2"/>
      </rPr>
      <t/>
    </r>
  </si>
  <si>
    <r>
      <t xml:space="preserve">
</t>
    </r>
    <r>
      <rPr>
        <b/>
        <sz val="9"/>
        <rFont val="Arial"/>
        <family val="2"/>
      </rPr>
      <t>Evidencia:</t>
    </r>
    <r>
      <rPr>
        <sz val="9"/>
        <rFont val="Arial"/>
        <family val="2"/>
      </rPr>
      <t xml:space="preserve"> Memorando o correo electrónico informando la situación (si aplica).</t>
    </r>
  </si>
  <si>
    <t>Los Coordinadores del GIT Estudios geográficos y GIT de fronteras y limites de entidades territoriales</t>
  </si>
  <si>
    <t>El Coordinador  GIT de Estudios Geográficos y Ordenamiento Territorial, el Coordinador GIT de Fronteras y Limites de Entidades Territoriales</t>
  </si>
  <si>
    <r>
      <t xml:space="preserve">, en cada etapa validan que el producto a generar esté acorde con la normatividad vigente, estándares y procedimientos, haciendo las observaciones sobre los documentos de investigación con control de cambios. En caso de que no se cumplan dichas especificaciones, el producto se devuelve al responsable para su ajuste. 
</t>
    </r>
    <r>
      <rPr>
        <b/>
        <sz val="9"/>
        <rFont val="Arial"/>
        <family val="2"/>
      </rPr>
      <t/>
    </r>
  </si>
  <si>
    <r>
      <rPr>
        <b/>
        <sz val="9"/>
        <rFont val="Arial"/>
        <family val="2"/>
      </rPr>
      <t>Evidencia:</t>
    </r>
    <r>
      <rPr>
        <sz val="9"/>
        <rFont val="Arial"/>
        <family val="2"/>
      </rPr>
      <t xml:space="preserve"> Documentos de investigación versionados con control de cambios y/o correos electrónicos con la revisión del informe final de deslindes.</t>
    </r>
  </si>
  <si>
    <t xml:space="preserve">, anualmente, o cada vez que se requiera, revisan que los procedimientos estén acorde a la normatividad y estándares vigentes. En caso de requerirse, se realiza la correspondiente actualización.
</t>
  </si>
  <si>
    <r>
      <rPr>
        <b/>
        <sz val="9"/>
        <rFont val="Arial"/>
        <family val="2"/>
      </rPr>
      <t>Evidencia:</t>
    </r>
    <r>
      <rPr>
        <sz val="9"/>
        <rFont val="Arial"/>
        <family val="2"/>
      </rPr>
      <t xml:space="preserve"> Correo electrónico que evidencia la realización de la revisión de los procedimientos, procedimientos actualizados cuando aplique y/o plan de trabajo para la actualización de documentos</t>
    </r>
  </si>
  <si>
    <t>Los Coordinadores del GIT Estudios geográficos y ordenamiento territorial y GIT Fronteras y limites de entidades territoriales</t>
  </si>
  <si>
    <r>
      <t xml:space="preserve">realizan el seguimiento mensual de los productos del plan de acción y del proyecto de inversión, reportando los avances en las herramientas dispuestas para este fin. En caso de observar actividades que no se han cumplido, se justifican los motivos de atraso y se informa a la Subdirección de geografía y cartografía. 
</t>
    </r>
    <r>
      <rPr>
        <b/>
        <sz val="9"/>
        <rFont val="Arial"/>
        <family val="2"/>
      </rPr>
      <t/>
    </r>
  </si>
  <si>
    <r>
      <t xml:space="preserve">
</t>
    </r>
    <r>
      <rPr>
        <b/>
        <sz val="9"/>
        <rFont val="Arial"/>
        <family val="2"/>
      </rPr>
      <t>Evidencia</t>
    </r>
    <r>
      <rPr>
        <sz val="9"/>
        <rFont val="Arial"/>
        <family val="2"/>
      </rPr>
      <t>: Herramientas para el seguimiento del plan de acción y proyectos de inversión, y/o correo electrónico enviando con el seguimiento.</t>
    </r>
  </si>
  <si>
    <t xml:space="preserve">revisan la disponibilidad de personal, así como otros recursos necesarios para estimar las necesidades con base en el presupuesto asignado. En caso de que el personal existente sea insuficiente, o no sea el requerido, se solicitará la asignación del personal a la Subdirectora de Geografía y Cartografía, sujetos a disponibilidad de presupuesto asignados a cada GIT. 
</t>
  </si>
  <si>
    <r>
      <rPr>
        <b/>
        <sz val="9"/>
        <rFont val="Arial"/>
        <family val="2"/>
      </rPr>
      <t xml:space="preserve">Evidencias: </t>
    </r>
    <r>
      <rPr>
        <sz val="9"/>
        <rFont val="Arial"/>
        <family val="2"/>
      </rPr>
      <t xml:space="preserve">Plan anual de adquisiciones con las necesidades de personal y demás recursos necesarios y correo electrónico enviando el plan </t>
    </r>
  </si>
  <si>
    <t>El Profesional responsable de la red MAGNA-ECO</t>
  </si>
  <si>
    <t>El Profesional encargado de proyectos de red pasiva en el GIT Gestión Geodésica</t>
  </si>
  <si>
    <t>El Profesional responsable de la red MAGNA-ECO del GIT Gestión Geodésica</t>
  </si>
  <si>
    <r>
      <rPr>
        <b/>
        <sz val="9"/>
        <rFont val="Arial"/>
        <family val="2"/>
      </rPr>
      <t xml:space="preserve">Evidencia: </t>
    </r>
    <r>
      <rPr>
        <sz val="9"/>
        <rFont val="Arial"/>
        <family val="2"/>
      </rPr>
      <t>Matriz de seguimiento a la Red MAGNA-ECO</t>
    </r>
  </si>
  <si>
    <r>
      <rPr>
        <b/>
        <sz val="9"/>
        <rFont val="Arial"/>
        <family val="2"/>
      </rPr>
      <t>Evidencia:</t>
    </r>
    <r>
      <rPr>
        <sz val="9"/>
        <rFont val="Arial"/>
        <family val="2"/>
      </rPr>
      <t xml:space="preserve"> Registro del formato 'Seguimiento de cálculos geodésicos'.</t>
    </r>
  </si>
  <si>
    <r>
      <rPr>
        <b/>
        <sz val="9"/>
        <rFont val="Arial"/>
        <family val="2"/>
      </rPr>
      <t>Evidencia:</t>
    </r>
    <r>
      <rPr>
        <sz val="9"/>
        <rFont val="Arial"/>
        <family val="2"/>
      </rPr>
      <t xml:space="preserve"> Incidencia en GLPI sobre el reporte de la falla dirigido a la Oficina de Informática y Telecomunicaciones y/o matriz de control de novedades mensual</t>
    </r>
  </si>
  <si>
    <r>
      <t xml:space="preserve">monitorea todos los días el funcionamiento de las estaciones, descargando los archivos que proporciona cada una el día anterior (o el acumulado si se realiza teniendo en cuenta el fin de semana) y corroborando que la información este completa y sin errores.  En caso de no recibir información de alguna de las estaciones o se encuentran errores en los archivos descargados, se realiza contacto con la entidad donde se encuentra la estación para su conexión y se programará visita de mantenimiento.
</t>
    </r>
    <r>
      <rPr>
        <b/>
        <sz val="9"/>
        <rFont val="Arial"/>
        <family val="2"/>
      </rPr>
      <t/>
    </r>
  </si>
  <si>
    <r>
      <t xml:space="preserve">realiza seguimiento quincenal a las solicitudes de cálculos de puntos geodésicos para red pasiva, proyectos cartográficos y de fronteras, con el propósito de llevar control de las fechas de las solicitudes, para lo cual diligencia la información requerida en el formato Seguimiento de cálculos geodésicos. En caso de encontrar solicitudes no finalizadas, indaga y ayuda a solucionar los posibles inconvenientes junto con los funcionarios que realizan el cálculo.
</t>
    </r>
    <r>
      <rPr>
        <b/>
        <sz val="9"/>
        <rFont val="Arial"/>
        <family val="2"/>
      </rPr>
      <t/>
    </r>
  </si>
  <si>
    <r>
      <t xml:space="preserve">constata todos los días hábiles que el usuario tenga acceso a la información publicada en la página web realizando una simulación como usuario.  En caso de que no se pueda acceder a la información publicada en datos abiertos, el profesional del GIT Gestión Geodésica reporta a través de la herramienta GLPI a la Oficina de Informática y Telecomunicaciones la falla para restablecer el acceso a los datos, y se diligencia la matriz de control de novedades para llevar el registro mensual de las incidencias presentadas. Si se ha recibido solicitud de información por parte del usuario, se envía por cualquier medio.
</t>
    </r>
    <r>
      <rPr>
        <b/>
        <sz val="9"/>
        <rFont val="Arial"/>
        <family val="2"/>
      </rPr>
      <t/>
    </r>
  </si>
  <si>
    <t xml:space="preserve">El Coordinador del GIT Gestión Geodésica </t>
  </si>
  <si>
    <t>El Funcionario responsable del centro de procesamiento IGA</t>
  </si>
  <si>
    <t>El Funcionario responsable en el GIT Gestión Geodésica</t>
  </si>
  <si>
    <t>mensualmente revisa el cálculo de coordenadas o datos geodésicos comprobando que se cumplan todas las etapas del procedimiento y que genere resultados de  forma correcta; en caso de detectar un incumplimiento, se comunica con el responsable del procesamiento para que se realicen las acciones a las que haya lugar y así rehacer el cálculo.</t>
  </si>
  <si>
    <t xml:space="preserve">revisa semanalmente las soluciones de coordenadas, evaluando que los parámetros de procesamiento generados por el BPE de Bernese se encuentren dentro de los rangos permitidos, en caso de no cumplir algún parámetro se revisa nuevamente la configuración de la campaña de cálculo y se aplican los ajustes pertinentes. </t>
  </si>
  <si>
    <r>
      <t xml:space="preserve">verifica que el equipo se encuentre operando correctamente antes de su salida a campo y previo a la instalación o utilización del mismo, cada vez que sea requerido, para lo cual revisa todos los parámetros de operación de los equipos de las Redes MAGNA-ECO, Red Pasiva y Nivelación Geodésica, registrando en el formato de revisión de equipos esta verificación. Si el equipo no opera correctamente, se programa su mantenimiento.
</t>
    </r>
    <r>
      <rPr>
        <b/>
        <sz val="9"/>
        <rFont val="Arial"/>
        <family val="2"/>
      </rPr>
      <t/>
    </r>
  </si>
  <si>
    <r>
      <t xml:space="preserve">
</t>
    </r>
    <r>
      <rPr>
        <b/>
        <sz val="9"/>
        <rFont val="Arial"/>
        <family val="2"/>
      </rPr>
      <t>Evidencia:</t>
    </r>
    <r>
      <rPr>
        <sz val="9"/>
        <rFont val="Arial"/>
        <family val="2"/>
      </rPr>
      <t xml:space="preserve"> Archivo de estaciones procesadas CP IGA Bernese 5.2 con el nombre y cargo de la persona que realizó la revisión del cálculo de las coordenadas, y/o correo electrónico como evidencia de la comunicación de las inconformidades del cálculo y su corrección (si aplica).</t>
    </r>
  </si>
  <si>
    <r>
      <t xml:space="preserve">
</t>
    </r>
    <r>
      <rPr>
        <b/>
        <sz val="9"/>
        <rFont val="Arial"/>
        <family val="2"/>
      </rPr>
      <t>Evidencia:</t>
    </r>
    <r>
      <rPr>
        <sz val="9"/>
        <rFont val="Arial"/>
        <family val="2"/>
      </rPr>
      <t xml:space="preserve"> Reporte semanal de los parámetros de ejecución generados por el BPE de Bernese</t>
    </r>
  </si>
  <si>
    <r>
      <t xml:space="preserve">
</t>
    </r>
    <r>
      <rPr>
        <b/>
        <sz val="9"/>
        <rFont val="Arial"/>
        <family val="2"/>
      </rPr>
      <t>Evidencia:</t>
    </r>
    <r>
      <rPr>
        <sz val="9"/>
        <rFont val="Arial"/>
        <family val="2"/>
      </rPr>
      <t xml:space="preserve"> Formato de revisión de equipos</t>
    </r>
  </si>
  <si>
    <t>El Coordinador del GIT Gestión Geodésica</t>
  </si>
  <si>
    <r>
      <t xml:space="preserve">mensualmente realiza seguimiento a los tiempos para el reporte de la publicación de la información geodésica en la página web. En caso de que se encuentren retrasos, se investiga el motivo, y de encontrarse que se trata para beneficio de un particular se informa la situación a la Oficina de Control Disciplinario para iniciar el proceso pertinente.  </t>
    </r>
    <r>
      <rPr>
        <b/>
        <sz val="9"/>
        <rFont val="Arial"/>
        <family val="2"/>
      </rPr>
      <t/>
    </r>
  </si>
  <si>
    <r>
      <rPr>
        <b/>
        <sz val="9"/>
        <rFont val="Arial"/>
        <family val="2"/>
      </rPr>
      <t xml:space="preserve">
Evidencia: </t>
    </r>
    <r>
      <rPr>
        <sz val="9"/>
        <rFont val="Arial"/>
        <family val="2"/>
      </rPr>
      <t>Reporte del seguimiento mensual a los tiempos de la información publicada en la página web  y/o comunicación realizada a la Oficina de Control Disciplinario (Si aplica el caso).</t>
    </r>
  </si>
  <si>
    <t xml:space="preserve">El Funcionario o contratista del GIT de Producción Cartográfica </t>
  </si>
  <si>
    <t>El Coordinador del GIT de Producción Cartográfica</t>
  </si>
  <si>
    <r>
      <rPr>
        <b/>
        <sz val="9"/>
        <rFont val="Arial"/>
        <family val="2"/>
      </rPr>
      <t>Evidencia:</t>
    </r>
    <r>
      <rPr>
        <sz val="9"/>
        <rFont val="Arial"/>
        <family val="2"/>
      </rPr>
      <t xml:space="preserve"> Formato con el registro de Verificación de equipos e instrumentos auxiliares geodésicos y topográficos.</t>
    </r>
  </si>
  <si>
    <t xml:space="preserve">en cada proyecto realiza el seguimiento y control a los elementos de calidad establecidos en las especificaciones técnicas vigentes, mediante muestreo y verificación del cumplimiento de las mismas en los productos finales establecidos. En caso de presentarse no conformidades se genera un reporte para definir los tipos de ajuste a realizar si los hay, realizando la respectiva devolución hasta que cumpla con los parámetros de calidad. </t>
  </si>
  <si>
    <t>verifica las condiciones de orden público en la zona de trabajo, comunicándose con las autoridades civiles y militares del lugar, y gestiona los permisos o autorizaciones con esas autoridades. En caso de no obtener los permisos se reporta al  profesional encargado del GIT de Producción Cartográfica para posponer la comisión de campo hasta que las condiciones de seguridad sean las adecuadas, solicitando prórrogas con los usuarios externos</t>
  </si>
  <si>
    <r>
      <t xml:space="preserve">realiza seguimiento y control periódico a los cronogramas de trabajo y estándares de producción, indagando con los líderes de las etapas del proceso de producción a través de mesas de trabajo, los inconvenientes presentados o retrasos en las actividades. En caso de identificarse retrasos en la programación se definen los correctivos que se deben tomar para cumplir con la meta. 
</t>
    </r>
    <r>
      <rPr>
        <b/>
        <sz val="9"/>
        <rFont val="Arial"/>
        <family val="2"/>
      </rPr>
      <t/>
    </r>
  </si>
  <si>
    <r>
      <t xml:space="preserve">
</t>
    </r>
    <r>
      <rPr>
        <b/>
        <sz val="9"/>
        <rFont val="Arial"/>
        <family val="2"/>
      </rPr>
      <t xml:space="preserve">Evidencias: </t>
    </r>
    <r>
      <rPr>
        <sz val="9"/>
        <rFont val="Arial"/>
        <family val="2"/>
      </rPr>
      <t>Formatos de listas de chequeo o de aseguramiento de la calidad</t>
    </r>
  </si>
  <si>
    <r>
      <t xml:space="preserve">
</t>
    </r>
    <r>
      <rPr>
        <b/>
        <sz val="9"/>
        <rFont val="Arial"/>
        <family val="2"/>
      </rPr>
      <t>Evidencia:</t>
    </r>
    <r>
      <rPr>
        <sz val="9"/>
        <rFont val="Arial"/>
        <family val="2"/>
      </rPr>
      <t xml:space="preserve"> Informe de aprobación o rechazo del producto cartográfico</t>
    </r>
  </si>
  <si>
    <r>
      <t xml:space="preserve">
</t>
    </r>
    <r>
      <rPr>
        <b/>
        <sz val="9"/>
        <rFont val="Arial"/>
        <family val="2"/>
      </rPr>
      <t>Evidencia:</t>
    </r>
    <r>
      <rPr>
        <sz val="9"/>
        <rFont val="Arial"/>
        <family val="2"/>
      </rPr>
      <t xml:space="preserve"> Correos electrónicos remitidos a las autoridades civiles y militares del lugar, documentos de autoridades civiles y militares (cuando aplique) y/o prórrogas al contrato (cuando aplique).</t>
    </r>
  </si>
  <si>
    <r>
      <t xml:space="preserve">
</t>
    </r>
    <r>
      <rPr>
        <b/>
        <sz val="9"/>
        <rFont val="Arial"/>
        <family val="2"/>
      </rPr>
      <t xml:space="preserve">Evidencia: </t>
    </r>
    <r>
      <rPr>
        <sz val="9"/>
        <rFont val="Arial"/>
        <family val="2"/>
      </rPr>
      <t xml:space="preserve">Actas de reunión, correos electrónicos, grabaciones de reunión u otro material soporte de las mesas de trabajo realizadas. </t>
    </r>
  </si>
  <si>
    <t>El Coordinador del GIT perteneciente a la Subdirección de Geografía y Cartografía</t>
  </si>
  <si>
    <t>El Coordinador del GIT o su delegado perteneciente a la Subdirección de Geografía y Cartografía</t>
  </si>
  <si>
    <r>
      <t xml:space="preserve">mínimo una vez al año verifica los roles de los usuarios en el aplicativo GEOCARTO, el acceso a las carpetas en los servidores y la restricción de dispositivos externos, conforme a las funciones y responsabilidades que tiene cada funcionario o contratista; y reporta al GIT de Administración de la información geodésica, cartográfica y geográfica a través de correo electrónico. En caso de encontrar diferencias, solicita el cambio respectivo.
</t>
    </r>
    <r>
      <rPr>
        <b/>
        <sz val="9"/>
        <rFont val="Arial"/>
        <family val="2"/>
      </rPr>
      <t/>
    </r>
  </si>
  <si>
    <t xml:space="preserve">, cada vez que se registra una solicitud en GEOCARTO, debe revisar la solicitud de productos para usuarios y aprobarla a través de este software, corroborando su pertinencia. En caso de encontrar una solicitud de una información que no se requiera para el trabajo a realizar, la rechaza a través de GEOCARTO. </t>
  </si>
  <si>
    <r>
      <t xml:space="preserve">
</t>
    </r>
    <r>
      <rPr>
        <b/>
        <sz val="9"/>
        <rFont val="Arial"/>
        <family val="2"/>
      </rPr>
      <t xml:space="preserve">Evidencia: </t>
    </r>
    <r>
      <rPr>
        <sz val="9"/>
        <rFont val="Arial"/>
        <family val="2"/>
      </rPr>
      <t>Correo electrónico informando los resultados de la verificación de roles y usuarios.</t>
    </r>
  </si>
  <si>
    <r>
      <rPr>
        <b/>
        <sz val="9"/>
        <rFont val="Arial"/>
        <family val="2"/>
      </rPr>
      <t xml:space="preserve">
Evidencia:</t>
    </r>
    <r>
      <rPr>
        <sz val="9"/>
        <rFont val="Arial"/>
        <family val="2"/>
      </rPr>
      <t xml:space="preserve"> Pantallazo y/o listado de las solicitudes del sistema GEOCARTO aprobadas.</t>
    </r>
  </si>
  <si>
    <t xml:space="preserve"> El Subdirector de Agrología</t>
  </si>
  <si>
    <t>Los Profesionales asignados de cada proyecto o convenio en la Subdirección de Agrología</t>
  </si>
  <si>
    <t xml:space="preserve">aplican los controles de calidad establecidos en el proceso de Gestión Agrológica, reportando mensualmente el estado de los proyectos o convenios, con el propósito de verificar que se cumplen todos los parámetros establecidos en cada etapa del proceso. En caso de encontrar desviaciones se regresa a la etapa anterior para su corrección o se realizan reprocesos. </t>
  </si>
  <si>
    <t>El Profesional de apoyo al SGI en el  Laboratorio Nacional de Suelos</t>
  </si>
  <si>
    <t xml:space="preserve">una vez cada dos meses realiza el seguimiento a la aplicación de los procedimientos asociados a la manipulación, almacenamiento, preparación, transporte y codificación de las muestras en el LNS, a través de la aplicación de una lista de chequeo. En caso de encontrar desviaciones realiza una reinducción en puesto de trabajo. </t>
  </si>
  <si>
    <t>El Director Territorial</t>
  </si>
  <si>
    <r>
      <t xml:space="preserve">, a partir del inicio del convenio, elaboran el cronograma y tablero de control de ejecución del proceso de formación o actualización catastral. El Director Territorial, la Subdirección de catastro y las áreas que sean requeridas en el marco del proceso, realizan seguimiento 2 veces al mes al cronograma de ejecución a fin de identificar retrasos, causas y definir las acciones a realizar para el cumplimiento.
</t>
    </r>
    <r>
      <rPr>
        <b/>
        <sz val="9"/>
        <rFont val="Arial"/>
        <family val="2"/>
      </rPr>
      <t/>
    </r>
  </si>
  <si>
    <t>debe verificar de manera trimestral la custodia de la información y aplicación de las Tablas de Retención Documental vigentes y un único lugar para el almacenamiento de las carpetas mediante un archivo organizado, remitiendo esta validación a través de correo electrónico al líder del proceso. En caso de que la información este almacenada fuera de los parámetros de gestión documental debe evaluarse la trazabilidad e implementar una acción correctiva o de mejora.</t>
  </si>
  <si>
    <r>
      <t xml:space="preserve">
</t>
    </r>
    <r>
      <rPr>
        <b/>
        <sz val="9"/>
        <rFont val="Arial"/>
        <family val="2"/>
      </rPr>
      <t>Evidencias:</t>
    </r>
    <r>
      <rPr>
        <sz val="9"/>
        <rFont val="Arial"/>
        <family val="2"/>
      </rPr>
      <t xml:space="preserve"> Reporte y/o correo electrónico remitido al líder del proceso con la validación documental</t>
    </r>
  </si>
  <si>
    <t xml:space="preserve">trimestralmente debe verificar los perfiles, permisos o accesos de los funcionarios o contratistas que participan en los proyectos definidos, con el fin de asegurar que el uso adecuado de la información y evitar la sustracción o perdida de la información geográfica generada. En caso de encontrar alguna novedad o asignación no permitida, se solicita la eliminación de permisos al funcionario o contratista identificado a través del GLPI. </t>
  </si>
  <si>
    <r>
      <t xml:space="preserve">
</t>
    </r>
    <r>
      <rPr>
        <b/>
        <sz val="9"/>
        <rFont val="Arial"/>
        <family val="2"/>
      </rPr>
      <t xml:space="preserve">Evidencia: </t>
    </r>
    <r>
      <rPr>
        <sz val="9"/>
        <rFont val="Arial"/>
        <family val="2"/>
      </rPr>
      <t>Reporte de solicitudes de GLPI asociadas con la gestión de permisos de acceso y control de usuarios (cuando aplique).</t>
    </r>
  </si>
  <si>
    <t xml:space="preserve"> El Responsable en el GIT del proceso de Gestión del Conocimiento, Investigación e  Innovación</t>
  </si>
  <si>
    <t xml:space="preserve">verifican en la periodicidad establecida en el procedimiento, el cumplimiento de las especificaciones del producto o servicio mediante reuniones de seguimiento. En caso de encontrar un producto o servicio que tenga algún inconveniente se debe enviar a reproceso. </t>
  </si>
  <si>
    <r>
      <t xml:space="preserve">
</t>
    </r>
    <r>
      <rPr>
        <b/>
        <sz val="9"/>
        <rFont val="Arial"/>
        <family val="2"/>
      </rPr>
      <t>Evidencia:</t>
    </r>
    <r>
      <rPr>
        <sz val="9"/>
        <rFont val="Arial"/>
        <family val="2"/>
      </rPr>
      <t xml:space="preserve"> Acta de reunión de seguimiento.</t>
    </r>
  </si>
  <si>
    <r>
      <t xml:space="preserve">
</t>
    </r>
    <r>
      <rPr>
        <b/>
        <sz val="9"/>
        <rFont val="Arial"/>
        <family val="2"/>
      </rPr>
      <t>Evidencia:</t>
    </r>
    <r>
      <rPr>
        <sz val="9"/>
        <rFont val="Arial"/>
        <family val="2"/>
      </rPr>
      <t xml:space="preserve"> Informe de resultados de las encuestas de satisfacción, encuestas de satisfacción de los estudiantes y/o memorando solicitando las mejoras al proceso de Gestión de Servicios Administrativos (si aplica)</t>
    </r>
  </si>
  <si>
    <r>
      <t xml:space="preserve">verifica cada vez que se termine un curso dictado por el CIAF los resultados de la encuesta de satisfacción a los estudiantes, donde se evalúa la infraestructura física y tecnológica, así como el cumplimiento, claridad y comunicación por parte del docente. Si detecta que el docente tiene una calificación inferior a 3,5 / 5,0 se decide no volverlo a contratar o se le dejan de asignar materias. Si los aspectos a mejorar se encuentran en temas de infraestructura, se informa a través de memorando al proceso de Gestión de Servicios Administrativos para que se tomen las acciones respectivas. 
</t>
    </r>
    <r>
      <rPr>
        <b/>
        <sz val="9"/>
        <rFont val="Arial"/>
        <family val="2"/>
      </rPr>
      <t/>
    </r>
  </si>
  <si>
    <r>
      <t xml:space="preserve">
</t>
    </r>
    <r>
      <rPr>
        <b/>
        <sz val="9"/>
        <rFont val="Arial"/>
        <family val="2"/>
      </rPr>
      <t>Evidencias:</t>
    </r>
    <r>
      <rPr>
        <sz val="9"/>
        <rFont val="Arial"/>
        <family val="2"/>
      </rPr>
      <t xml:space="preserve"> Hoja de vida de equipos espectroradiómetros donde se relacionan calibraciones y mantenimientos, registro de captura de campo de las firmas espectrales y/o certificado de calibraciones de los equipos conforme a la fecha programada.</t>
    </r>
  </si>
  <si>
    <r>
      <t xml:space="preserve">
</t>
    </r>
    <r>
      <rPr>
        <b/>
        <sz val="9"/>
        <rFont val="Arial"/>
        <family val="2"/>
      </rPr>
      <t>Evidencia:</t>
    </r>
    <r>
      <rPr>
        <sz val="9"/>
        <rFont val="Arial"/>
        <family val="2"/>
      </rPr>
      <t xml:space="preserve"> Correo electrónico o comunicación solicitando la adquisición de la nueva versión del software y/o el estado del soffware para la operación</t>
    </r>
  </si>
  <si>
    <r>
      <t xml:space="preserve">
</t>
    </r>
    <r>
      <rPr>
        <b/>
        <sz val="9"/>
        <rFont val="Arial"/>
        <family val="2"/>
      </rPr>
      <t xml:space="preserve">Evidencias: </t>
    </r>
    <r>
      <rPr>
        <sz val="9"/>
        <rFont val="Arial"/>
        <family val="2"/>
      </rPr>
      <t xml:space="preserve"> Informe mensual soportado con las evidencias en DRIVE y/o reporte del indicador de cumplimiento. </t>
    </r>
  </si>
  <si>
    <r>
      <rPr>
        <b/>
        <sz val="9"/>
        <rFont val="Arial"/>
        <family val="2"/>
      </rPr>
      <t xml:space="preserve">
Evidencia:</t>
    </r>
    <r>
      <rPr>
        <sz val="9"/>
        <rFont val="Arial"/>
        <family val="2"/>
      </rPr>
      <t xml:space="preserve"> Documentos soporte de los registros presupuestales</t>
    </r>
  </si>
  <si>
    <r>
      <t xml:space="preserve">, cada vez que se requiera, verifican que la fecha de los documentos soporte de los registros presupuestales sea anterior al comienzo de la ejecución del gasto. En caso contrario, se abstienen de realizar el registro y se emiten lineamientos a los ordenadores y funcionarios responsables en las distintas dependencias del IGAC, con el fin de realizar oportunamente los registros financieros. 
</t>
    </r>
    <r>
      <rPr>
        <b/>
        <sz val="9"/>
        <rFont val="Arial"/>
        <family val="2"/>
      </rPr>
      <t/>
    </r>
  </si>
  <si>
    <r>
      <t xml:space="preserve">
</t>
    </r>
    <r>
      <rPr>
        <b/>
        <sz val="9"/>
        <rFont val="Arial"/>
        <family val="2"/>
      </rPr>
      <t>Evidencia:</t>
    </r>
    <r>
      <rPr>
        <sz val="9"/>
        <rFont val="Arial"/>
        <family val="2"/>
      </rPr>
      <t xml:space="preserve"> Listado de movimiento de bancos, informes de ventas, informe de cartera por edades y comunicaciones electrónicas. </t>
    </r>
  </si>
  <si>
    <t xml:space="preserve">cotejan el listado de movimiento de bancos (Órden de consignación y notas crédito) con los informes de ventas generados por el centro de información y con la información de cartera del GIT Contabilidad, con el fin de identificar el tercero y depurar los documentos de recaudo por clasificar. En caso de no poder identificar las partidas bancarias, el GIT Tesorería remite el movimiento de bancos a las diferentes dependencias del IGAC encargadas de prestar servicios con el fin de depurar el documento de recaudo respectivo. </t>
  </si>
  <si>
    <t>El Coordinador GIT Contabilidad</t>
  </si>
  <si>
    <r>
      <t xml:space="preserve">verifica el adecuado registro de la información financiera, cotejando que la información contable coincida con los documentos soporte y normatividad vigente. En caso contrario, se emiten lineamientos con el fin de sensibilizar a los responsables de registrar la información de los procedimientos del GIT del proceso.
</t>
    </r>
    <r>
      <rPr>
        <b/>
        <sz val="9"/>
        <rFont val="Arial"/>
        <family val="2"/>
      </rPr>
      <t/>
    </r>
  </si>
  <si>
    <r>
      <t xml:space="preserve">
</t>
    </r>
    <r>
      <rPr>
        <b/>
        <sz val="9"/>
        <rFont val="Arial"/>
        <family val="2"/>
      </rPr>
      <t>Evidencia:</t>
    </r>
    <r>
      <rPr>
        <sz val="9"/>
        <rFont val="Arial"/>
        <family val="2"/>
      </rPr>
      <t xml:space="preserve"> Cuadro de ingresos actualizado y/o comprobantes contables (si aplica). </t>
    </r>
  </si>
  <si>
    <t>El Responsable en GIT de Contabilidad y GIT Tesorería y los Pagadores y Contadores de las Direcciones Territoriales</t>
  </si>
  <si>
    <t>verifican mensualmente que se realice oportunamente la gestión de los recursos, comparando la información de los extractos bancarios contra el reporte del libro de bancos del SIIF Nación II. En caso de que los saldos no coincidan, se deja registrado en las Conciliaciones Bancarias para su depuración una vez sean identificados.</t>
  </si>
  <si>
    <r>
      <rPr>
        <b/>
        <sz val="9"/>
        <rFont val="Arial"/>
        <family val="2"/>
      </rPr>
      <t xml:space="preserve">
Evidencia: </t>
    </r>
    <r>
      <rPr>
        <sz val="9"/>
        <rFont val="Arial"/>
        <family val="2"/>
      </rPr>
      <t>Registros de depuración de saldos y Conciliaciones bancarias realizadas.</t>
    </r>
  </si>
  <si>
    <t>El Responsable de hacer la legalización de la caja menor en el GIT de contabilidad</t>
  </si>
  <si>
    <t>coteja los documentos soporte con lo registrado en el SIIF Nación II, cada vez que se solicite reembolso y al cierre de la caja menor, verificando fecha, factura, valor y tercero. En caso de identificar inconsistencias, solicita al responsable de la caja menor que allegue los soportes adecuados.</t>
  </si>
  <si>
    <r>
      <rPr>
        <b/>
        <sz val="9"/>
        <rFont val="Arial"/>
        <family val="2"/>
      </rPr>
      <t xml:space="preserve">
Evidencia: </t>
    </r>
    <r>
      <rPr>
        <sz val="9"/>
        <rFont val="Arial"/>
        <family val="2"/>
      </rPr>
      <t>Documento de legalización de caja menor.</t>
    </r>
  </si>
  <si>
    <t>Los Responsables GIT de Presupuesto, GIT de Contabilidad y GIT de Tesorería y los Pagadores y Contadores de las Direcciones Territoriales</t>
  </si>
  <si>
    <r>
      <t xml:space="preserve">, cada vez que se requiera, verifican que los documentos soporte que autorizan los gastos, vengan firmados por el ordenador del gasto. En caso contrario, devuelven el documento para que sea allegado con la firma respectiva. </t>
    </r>
    <r>
      <rPr>
        <b/>
        <sz val="9"/>
        <rFont val="Arial"/>
        <family val="2"/>
      </rPr>
      <t/>
    </r>
  </si>
  <si>
    <r>
      <t xml:space="preserve">
</t>
    </r>
    <r>
      <rPr>
        <b/>
        <sz val="9"/>
        <rFont val="Arial"/>
        <family val="2"/>
      </rPr>
      <t xml:space="preserve">Evidencia: </t>
    </r>
    <r>
      <rPr>
        <sz val="9"/>
        <rFont val="Arial"/>
        <family val="2"/>
      </rPr>
      <t>Documentos soporte de autorización de gastos con firmas.</t>
    </r>
  </si>
  <si>
    <t>El Responsable asignado de la Oficina Asesora Jurídica en Sede Central y el Abogado en las Direcciones Territoriales</t>
  </si>
  <si>
    <r>
      <t xml:space="preserve">realizan seguimiento y control judicial presencial o virtual dos veces por semana con la finalidad de vigilar y controlar las actuaciones judiciales, a través del diligenciamiento del formato vigente de control de estado de procesos judiciales. El abogado en las Direcciones Territoriales remite mensualmente el reporte de dicho seguimiento a la sede central. (A, B) 
</t>
    </r>
    <r>
      <rPr>
        <b/>
        <sz val="9"/>
        <rFont val="Arial"/>
        <family val="2"/>
      </rPr>
      <t/>
    </r>
  </si>
  <si>
    <r>
      <t xml:space="preserve">
</t>
    </r>
    <r>
      <rPr>
        <b/>
        <sz val="9"/>
        <rFont val="Arial"/>
        <family val="2"/>
      </rPr>
      <t>Evidencia:</t>
    </r>
    <r>
      <rPr>
        <sz val="9"/>
        <rFont val="Arial"/>
        <family val="2"/>
      </rPr>
      <t xml:space="preserve"> 
1. Formato diligenciado "Control de estado de procesos judiciales" vigente y el informe consolidado con el estado de procesos judiciales (Sede central)
2. Formato diligenciado "Control de estado de procesos judiciales" vigente (Direcciones Territoriales)</t>
    </r>
  </si>
  <si>
    <r>
      <t xml:space="preserve">
</t>
    </r>
    <r>
      <rPr>
        <b/>
        <sz val="9"/>
        <rFont val="Arial"/>
        <family val="2"/>
      </rPr>
      <t xml:space="preserve">Evidencia: </t>
    </r>
    <r>
      <rPr>
        <sz val="9"/>
        <rFont val="Arial"/>
        <family val="2"/>
      </rPr>
      <t>Memorando y/o correo electrónico de solicitud de conceptos técnicos.</t>
    </r>
  </si>
  <si>
    <t xml:space="preserve">El Jefe de la Oficina Asesora Jurídica o a quien asigne en Sede Central </t>
  </si>
  <si>
    <r>
      <rPr>
        <b/>
        <sz val="9"/>
        <rFont val="Arial"/>
        <family val="2"/>
      </rPr>
      <t xml:space="preserve">Evidencia: </t>
    </r>
    <r>
      <rPr>
        <sz val="9"/>
        <rFont val="Arial"/>
        <family val="2"/>
      </rPr>
      <t>Convocatoria a través de correo electrónico, acta de reunión, agenda y/o pantallazo de los participantes (convocatoria virtual)</t>
    </r>
  </si>
  <si>
    <r>
      <t xml:space="preserve">, según sus competencias, realizan seguimiento y control judicial presencial o virtual dos veces por semana con la finalidad de vigilar y controlar las actuaciones judiciales, a través del diligenciamiento del formato vigente de control de estado de procesos judiciales. El abogado en las Direcciones Territoriales remite mensualmente el reporte de dicho seguimiento a la sede central. (A, B) 
</t>
    </r>
    <r>
      <rPr>
        <b/>
        <sz val="9"/>
        <rFont val="Arial"/>
        <family val="2"/>
      </rPr>
      <t/>
    </r>
  </si>
  <si>
    <t>El Responsable asignado de la Oficina Asesora Jurídica en Sede Central</t>
  </si>
  <si>
    <r>
      <t xml:space="preserve">
</t>
    </r>
    <r>
      <rPr>
        <b/>
        <sz val="9"/>
        <rFont val="Arial"/>
        <family val="2"/>
      </rPr>
      <t>Evidencia:</t>
    </r>
    <r>
      <rPr>
        <sz val="9"/>
        <rFont val="Arial"/>
        <family val="2"/>
      </rPr>
      <t xml:space="preserve"> Certificados de antecedentes disciplinarios, correo electrónico remitido a la Jefe de la OAJ con el reporte.</t>
    </r>
  </si>
  <si>
    <r>
      <t xml:space="preserve">realiza no menos de tres reuniones mensuales de seguimiento a los abogados de las Direcciones Territoriales para casos específicos o cuando sea requerido, con la finalidad de retroalimentar, apoyar y controlar la gestión judicial de los procesos en curso. 
</t>
    </r>
    <r>
      <rPr>
        <b/>
        <sz val="9"/>
        <rFont val="Arial"/>
        <family val="2"/>
      </rPr>
      <t/>
    </r>
  </si>
  <si>
    <r>
      <t xml:space="preserve">, realiza, junto con el reparto del proceso judicial o extrajudicial al abogado, la solicitud de manifestación de conflicto de interés, inhabilidad o incompatibilidad para actuar en el proceso judicial, con la finalidad de que la OAJ determine su existencia. </t>
    </r>
    <r>
      <rPr>
        <b/>
        <sz val="9"/>
        <rFont val="Arial"/>
        <family val="2"/>
      </rPr>
      <t/>
    </r>
  </si>
  <si>
    <r>
      <t xml:space="preserve">
</t>
    </r>
    <r>
      <rPr>
        <b/>
        <sz val="9"/>
        <rFont val="Arial"/>
        <family val="2"/>
      </rPr>
      <t xml:space="preserve">Evidencia: </t>
    </r>
    <r>
      <rPr>
        <sz val="9"/>
        <rFont val="Arial"/>
        <family val="2"/>
      </rPr>
      <t xml:space="preserve">Correo electrónico remitido al abogado y recibido con la manifestación. </t>
    </r>
  </si>
  <si>
    <t>El Responsable en el GIT de Gestión Contractual</t>
  </si>
  <si>
    <t>El Responsable en el GIT de Gestión Contractual o el Responsable asignado en la Dirección Territorial</t>
  </si>
  <si>
    <r>
      <t xml:space="preserve">revisa las condiciones del proceso a adelantar y publica en el SECOP II los documentos que soportan el proceso para conocimiento de los interesados, si se presentan inquietudes u observaciones. En caso de que los interesados presenten requerimientos sobre el proceso, se remitirá al Área u Oficina responsable para contestar y posteriormente se da respuesta a través del SECOP II al solicitante.  
</t>
    </r>
    <r>
      <rPr>
        <b/>
        <sz val="9"/>
        <rFont val="Arial"/>
        <family val="2"/>
      </rPr>
      <t/>
    </r>
  </si>
  <si>
    <r>
      <t xml:space="preserve">
</t>
    </r>
    <r>
      <rPr>
        <b/>
        <sz val="9"/>
        <rFont val="Arial"/>
        <family val="2"/>
      </rPr>
      <t xml:space="preserve">Evidencia: 
1. Sede Central y Direcciones Territoriales: </t>
    </r>
    <r>
      <rPr>
        <sz val="9"/>
        <rFont val="Arial"/>
        <family val="2"/>
      </rPr>
      <t>Consolidado de observaciones del proceso en la plataforma SECOP II (si aplica).</t>
    </r>
  </si>
  <si>
    <r>
      <rPr>
        <b/>
        <sz val="9"/>
        <rFont val="Arial"/>
        <family val="2"/>
      </rPr>
      <t xml:space="preserve">
Evidencia: </t>
    </r>
    <r>
      <rPr>
        <sz val="9"/>
        <rFont val="Arial"/>
        <family val="2"/>
      </rPr>
      <t xml:space="preserve">Correo remitido (si aplica) o lista de chequeo.                                                                                              </t>
    </r>
  </si>
  <si>
    <t>Los Tecnólogos del GIT de Gestión Documental</t>
  </si>
  <si>
    <t xml:space="preserve">realizan seguimiento semestral a través de visitas técnicas programadas a las Unidades Administrativas de la Sede Central, en la implementación de los lineamientos, Tabla de Retención Documental  TRD y normatividad vigente. En el caso de identificar incumplimiento en la aplicación de los lineamientos archivísticos por parte de las Unidades Administrativas, la coordinadora del GIT de Gestión Documental solicitará al líder del proceso se realicen las correcciones necesarias e informe de su cumplimiento. </t>
  </si>
  <si>
    <r>
      <t xml:space="preserve">
</t>
    </r>
    <r>
      <rPr>
        <b/>
        <sz val="9"/>
        <rFont val="Arial"/>
        <family val="2"/>
      </rPr>
      <t xml:space="preserve">Evidencias: </t>
    </r>
    <r>
      <rPr>
        <sz val="9"/>
        <rFont val="Arial"/>
        <family val="2"/>
      </rPr>
      <t>Registros de asistencia y actas de reunión. Para el caso de incumplimiento envío correos electrónicos.</t>
    </r>
  </si>
  <si>
    <t>El Responsable en el GIT de Gestión Documental</t>
  </si>
  <si>
    <r>
      <t xml:space="preserve">verifica que se realice el proceso de convalidación de las Tablas de Retención Documental (TRD), con el fin de dar cumplimiento de la normatividad y garantizar una adecuada gestión documental en la entidad. En el caso de que no se realice el proceso de convalidación, la Coordinadora del GIT de Gestión Documental tomará las acciones pertinentes. 
</t>
    </r>
    <r>
      <rPr>
        <b/>
        <sz val="9"/>
        <rFont val="Arial"/>
        <family val="2"/>
      </rPr>
      <t/>
    </r>
  </si>
  <si>
    <r>
      <t xml:space="preserve">
</t>
    </r>
    <r>
      <rPr>
        <b/>
        <sz val="9"/>
        <rFont val="Arial"/>
        <family val="2"/>
      </rPr>
      <t xml:space="preserve">Evidencias: </t>
    </r>
    <r>
      <rPr>
        <sz val="9"/>
        <rFont val="Arial"/>
        <family val="2"/>
      </rPr>
      <t>Presentación de las Tablas de Retención Documental para el proceso de convalidadas.</t>
    </r>
  </si>
  <si>
    <r>
      <t xml:space="preserve">realizan seguimiento semestral a través de visitas técnicas programadas a las Unidades Administrativas de la Sede Central, en la implementación de los lineamientos, Tabla de Retención Documental  TRD y normatividad vigente. En el caso de identificar incumplimiento en la aplicación de los lineamientos archivísticos por parte de las Unidades Administrativas, la coordinadora del GIT de Gestión Documental solicitará al líder del proceso se realicen las correcciones necesarias e informe de su cumplimiento. </t>
    </r>
    <r>
      <rPr>
        <b/>
        <sz val="9"/>
        <rFont val="Arial"/>
        <family val="2"/>
      </rPr>
      <t/>
    </r>
  </si>
  <si>
    <r>
      <t xml:space="preserve">realiza seguimiento a las sesiones programadas en materia de Gestión Documental de acuerdo con lo definido en el Plan Institucional de Capacitaciones, con el objetivo de transmitir buenas prácticas en la administración, organización y conservación de la documentación en las diferentes fases del ciclo de vida de los documentos. En el caso que alguno de los funcionarios o contratistas no participe en las sesiones propuestas, se programara un acompañamiento técnico, en el cual se brindara la información socializada.
</t>
    </r>
    <r>
      <rPr>
        <b/>
        <sz val="9"/>
        <rFont val="Arial"/>
        <family val="2"/>
      </rPr>
      <t/>
    </r>
  </si>
  <si>
    <r>
      <t xml:space="preserve">
</t>
    </r>
    <r>
      <rPr>
        <b/>
        <sz val="9"/>
        <rFont val="Arial"/>
        <family val="2"/>
      </rPr>
      <t xml:space="preserve">Evidencias: </t>
    </r>
    <r>
      <rPr>
        <sz val="9"/>
        <rFont val="Arial"/>
        <family val="2"/>
      </rPr>
      <t>Lista de asistencia y material presentado</t>
    </r>
  </si>
  <si>
    <t xml:space="preserve"> realiza el control de la documentación entregada a modo de préstamo a los funcionarios de la entidad, a través del formato Solicitud de documentos para consulta en el Archivo Central, garantizando que se realice la consulta de los documentos dentro del Archivo Central, incluso, si se requieren copias es el responsable del Archivo quien las realiza. </t>
  </si>
  <si>
    <t xml:space="preserve">
Evidencias: Formato diligenciado y firmado por el solicitante de los documentos en Archivo Central</t>
  </si>
  <si>
    <t xml:space="preserve">
Archivo: Inventario documental actualizado</t>
  </si>
  <si>
    <t>realiza seguimiento a la actualización y verficación del inventario documental del archivo central, con el fin de controlar la documentación que reposa en el Archivo Central. En caso de evidenciar que no se ha llevado a cabo la actualización del inventario documental, el Coordinador del GIT de Gestión Documental tomará las acciones pertinentes para efectuar dicha actualización.</t>
  </si>
  <si>
    <t>CALIFICACIÓN RIESGO RESIDUAL</t>
  </si>
  <si>
    <t>Tipo de Riesgo</t>
  </si>
  <si>
    <t>No. Riesgo</t>
  </si>
  <si>
    <t>Probabilidad Residual</t>
  </si>
  <si>
    <t>Probabilidad</t>
  </si>
  <si>
    <t>Impacto</t>
  </si>
  <si>
    <t>Severidad 
(Nivel de Riesgo)</t>
  </si>
  <si>
    <t>R1</t>
  </si>
  <si>
    <t>Baja</t>
  </si>
  <si>
    <t>Extremo</t>
  </si>
  <si>
    <t>R2</t>
  </si>
  <si>
    <t>Muy Baja</t>
  </si>
  <si>
    <t>R3</t>
  </si>
  <si>
    <t>Alto</t>
  </si>
  <si>
    <t>R4</t>
  </si>
  <si>
    <t>R5</t>
  </si>
  <si>
    <t>R6</t>
  </si>
  <si>
    <t>Alta</t>
  </si>
  <si>
    <t>R7</t>
  </si>
  <si>
    <t>Media</t>
  </si>
  <si>
    <t>R8</t>
  </si>
  <si>
    <t>Muy Alta</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</si>
  <si>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</si>
  <si>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</si>
  <si>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</si>
  <si>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</si>
  <si>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</si>
  <si>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</si>
  <si>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</si>
  <si>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</si>
  <si>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</si>
  <si>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</si>
  <si>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</si>
  <si>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</si>
  <si>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</si>
  <si>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</si>
  <si>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</si>
  <si>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</si>
  <si>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</si>
  <si>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</si>
  <si>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</si>
  <si>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</si>
  <si>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</si>
  <si>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</si>
  <si>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</si>
  <si>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</si>
  <si>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</si>
  <si>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</si>
  <si>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</si>
  <si>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</si>
  <si>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</si>
  <si>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</si>
  <si>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</si>
  <si>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</si>
  <si>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</si>
  <si>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</si>
  <si>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</si>
  <si>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</si>
  <si>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</si>
  <si>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</si>
  <si>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</si>
  <si>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</si>
  <si>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</si>
  <si>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</si>
  <si>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</si>
  <si>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</si>
  <si>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</si>
  <si>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</si>
  <si>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</si>
  <si>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</si>
  <si>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</si>
  <si>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</si>
  <si>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</si>
  <si>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</si>
  <si>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MAPA DE CALOR RIESGO RESIDUAL</t>
  </si>
  <si>
    <t>Leve</t>
  </si>
  <si>
    <t>Bajo</t>
  </si>
  <si>
    <t>El Instituto Geográfico Agustín Codazzi - IGAC presenta la matriz de riesgos institucional actualizada para el periodo 2022 teniendo en cuenta la nueva estructura de procesos de la entidad a partir de la modernización institucional. La gestión de riesgos institucional en la entidad se llevó a cabo en el marco de la norma ISO 31000:2018 “Gestión del riesgo”, ISO 9001:2018 “Gestión de la calidad” y la Guía para la Administración de los Riesgos del Departamento Administrativo de la Función Pública (DAFP) en su versión número 5 del 2020.</t>
  </si>
  <si>
    <t>MATRIZ DE RIESGOS INSTITUCIONAL - IGAC 2022</t>
  </si>
  <si>
    <t>Se gestionan 60 riesgos institucionales y 12 de seguridad digital para esta actualización del 2022. La identificación de riesgos del periodo 2022 tuvo presente la alineación con los objetivos estratégicos de la entidad, así como la clasificación de acuerdo con el tipo de riesgo, análisis de contexto y evaluación objetiva.</t>
  </si>
  <si>
    <t>NO DEL RIESGO</t>
  </si>
  <si>
    <t>Posibilidad de pérdida Económica y Reputacional</t>
  </si>
  <si>
    <r>
      <rPr>
        <sz val="11"/>
        <color rgb="FFFF0000"/>
        <rFont val="Arial"/>
        <family val="2"/>
      </rPr>
      <t>debido a</t>
    </r>
    <r>
      <rPr>
        <sz val="11"/>
        <rFont val="Arial"/>
        <family val="2"/>
      </rPr>
      <t>: 
1. Deficiencias en la programación y seguimiento del plan anual de adquisiciones.
2. Situaciones anormales de carácter misional que afecten la programación y diseño del plan de adquisiciones
3. Compromisos institucionales no previstos.
4. Expedición del CDP que no esté dentro de la programación presupuestal.
5. Reservas presupuestales.</t>
    </r>
  </si>
  <si>
    <t>Posibilidad de pérdida Reputacional</t>
  </si>
  <si>
    <r>
      <t xml:space="preserve"> </t>
    </r>
    <r>
      <rPr>
        <sz val="11"/>
        <color rgb="FFFF0000"/>
        <rFont val="Arial"/>
        <family val="2"/>
      </rPr>
      <t>por</t>
    </r>
    <r>
      <rPr>
        <sz val="11"/>
        <rFont val="Arial"/>
        <family val="2"/>
      </rPr>
      <t xml:space="preserve"> la desarticulación de los elementos del Plan Estratégico Institucional (PEI) con los planes y proyectos del IGAC</t>
    </r>
  </si>
  <si>
    <r>
      <rPr>
        <sz val="11"/>
        <color rgb="FFFF0000"/>
        <rFont val="Arial"/>
        <family val="2"/>
      </rPr>
      <t>debido a:</t>
    </r>
    <r>
      <rPr>
        <sz val="11"/>
        <rFont val="Arial"/>
        <family val="2"/>
      </rPr>
      <t xml:space="preserve">
1. Desconocimiento del plan estratégico y objetivos institucionales por parte de las áreas misionales y administrativas. 
2. Falta de articulación de las áreas misionales, estratégicas y de apoyo de la Entidad para el desarrollo de sus funciones.
3. Falta de compromiso de la Alta Dirección para el monitoreo del cumplimiento de las metas del plan estratégico.
4. Ausencia de comunicación con entidades del mismo sector para el cumplimiento de metas y proyectos.</t>
    </r>
  </si>
  <si>
    <r>
      <rPr>
        <sz val="11"/>
        <color rgb="FFFF0000"/>
        <rFont val="Arial"/>
        <family val="2"/>
      </rPr>
      <t xml:space="preserve">por </t>
    </r>
    <r>
      <rPr>
        <sz val="11"/>
        <rFont val="Arial"/>
        <family val="2"/>
      </rPr>
      <t>Ia inconsistencias en la información reportada en los aplicativos internos y externos de la entidad</t>
    </r>
  </si>
  <si>
    <r>
      <rPr>
        <sz val="10"/>
        <color rgb="FFFF0000"/>
        <rFont val="Arial"/>
        <family val="2"/>
      </rPr>
      <t xml:space="preserve">debido a: </t>
    </r>
    <r>
      <rPr>
        <sz val="10"/>
        <rFont val="Arial"/>
        <family val="2"/>
      </rPr>
      <t xml:space="preserve">
1. Asignación inadecuada de perfiles de usuario en los sistemas de información.
2. Presión de superiores jerárquicamente para la alteración o uso indebido de los sistemas de información.
3. Ausencia de lineamientos para el registro de información en los aplicativos. 
4. Acciones intencionadas por las personas con acceso a los aplicativos para alterar la información. 
5. Desconocimiento de los aplicativos y su funcionamiento por parte de los servidores públicos.</t>
    </r>
  </si>
  <si>
    <r>
      <rPr>
        <sz val="11"/>
        <color rgb="FFFF0000"/>
        <rFont val="Arial"/>
        <family val="2"/>
      </rPr>
      <t>por</t>
    </r>
    <r>
      <rPr>
        <sz val="11"/>
        <rFont val="Arial"/>
        <family val="2"/>
      </rPr>
      <t xml:space="preserve"> el incumplimiento de la meta de implementación del MIPG en la entidad,</t>
    </r>
  </si>
  <si>
    <r>
      <rPr>
        <sz val="11"/>
        <color rgb="FFFF0000"/>
        <rFont val="Arial"/>
        <family val="2"/>
      </rPr>
      <t>debido a:</t>
    </r>
    <r>
      <rPr>
        <sz val="11"/>
        <rFont val="Arial"/>
        <family val="2"/>
      </rPr>
      <t xml:space="preserve">
1. Alta rotación de personal.
2. Falta de capacitación en los temas referentes al sistema de gestión y MIPG para el personal antiguo y nuevo de la Entidad.
3. No aplicación de medidas de control y seguimiento a los requisitos normativos desde el proceso de Direccionamiento Estratégico y Planeación.
4.  Falta de Direccionamiento para la aplicación de los objetivos del MIPG y reconocimiento de su utilidad en la entidad.</t>
    </r>
  </si>
  <si>
    <r>
      <rPr>
        <sz val="11"/>
        <color rgb="FFFF0000"/>
        <rFont val="Arial"/>
        <family val="2"/>
      </rPr>
      <t xml:space="preserve"> por</t>
    </r>
    <r>
      <rPr>
        <sz val="11"/>
        <rFont val="Arial"/>
        <family val="2"/>
      </rPr>
      <t xml:space="preserve"> la gestión inadecuada de los impactos ambientales generados por la entidad</t>
    </r>
  </si>
  <si>
    <r>
      <rPr>
        <sz val="10"/>
        <color rgb="FFFF0000"/>
        <rFont val="Arial"/>
        <family val="2"/>
      </rPr>
      <t>debido a:</t>
    </r>
    <r>
      <rPr>
        <sz val="10"/>
        <rFont val="Arial"/>
        <family val="2"/>
      </rPr>
      <t xml:space="preserve">
1. Falta de personal en sede Central y Direcciones Territoriales para el cubrimiento de las actividades del SGA.
2. Debilidad en el reporte de información ambiental desde las Diferentes Sedes.
3. Debilidad en el conocimiento de las buenas prácticas ambientales en el IGAC.
4. Recursos insuficientes para el cumplimiento y mantenimiento de las actividades asociadas a la gestión ambiental de la entidad.  </t>
    </r>
  </si>
  <si>
    <t xml:space="preserve"> por la inoportunidad o imprecisión en la  difusión de la información de la gestión institucional</t>
  </si>
  <si>
    <t>debido a:
1. Desconocimiento de los procedimientos
2. Incumplimiento de  los lineamientos dados por la oficina de difusión y mercadeo
3. Planeación inadecuada de las actividades.
4. Inoportunidad en la invitación para participación en eventos.</t>
  </si>
  <si>
    <t>por inobservancia de las actividades tendientes a expedir regulación normativa por parte de la Entidad</t>
  </si>
  <si>
    <t>debido a: 
1. Falta de generación de espacios de participación previo a la expedición del acto administrativo teniendo en cuenta los requerimientos de ley.
2. Asignación de responsabilidades para la expedición de actos administrativos a personal sin las competencias de ley requeridas.
3. Falta de control en los cambios normativos del acto administrativo al interior de la entidad antes de su expedición.</t>
  </si>
  <si>
    <t>por declaratoria de inaplicación de la regulación expedida por la entidad</t>
  </si>
  <si>
    <t>debido a que se identifica la ilegalidad del acto por parte de un ente judicial.</t>
  </si>
  <si>
    <t>por solicitud o recibimiento de dádivas para generar lineamientos geográficos, certificados o  deslindes que no cumplan con la normatividad vigente,  estándares  o especificaciones técnicas para beneficio propio o de un tercero</t>
  </si>
  <si>
    <t>debido a: 
1. Falta de verificación del cumplimiento de normatividad vigente.
2. Falta de apropiación de principios y valores institucionales.
3. Concentración de actividades de elaboración y revisión de lineamientos geográficos y deslindes en una sola persona.
4. Incumplimiento de los puntos de control establecidos dentro de los procedimientos</t>
  </si>
  <si>
    <t>debido a:
1. Filtración y/o pérdida  de la información al momento de su envío físico o digital para revisión de pares temáticos.
2. Falta de apropiación de principios y valores institucionales
3. Deficiencias en el cumplimiento de los lineamientos y controles dados por el IGAC para el manejo de la información confidencial por parte de los funcionarios y contratistas
4. Deficiencias en la seguridad digital 
5. Cultura organizacional orientada a evitar las sanciones ante hechos de corrupción 
6. Falta de mecanismos para identificar la presentación riesgos de corrupción en la Entidad
7. Debilidades en la socialización de la normatividad, controles e instrumentos desarrollados por el IGAC para evitar hechos de corrupción</t>
  </si>
  <si>
    <t>por incumplimiento de la normatividad, estándares y/o procedimientos de información geográfica en la generación, actualización y publicación de metodologías, estudios e investigaciones geográficas, deslindes y de la delimitación de entidades territoriales</t>
  </si>
  <si>
    <t>debido a:
1. Desconocimiento de la normatividad vigente y estándares de producción de información geográfica en la generación, actualización y publicación de metodologías, estudios e investigaciones geográficas y de la delimitación de entidades territoriales.
2. Débil validación de la normatividad, estándares y procedimientos en los productos generados
3. Falta o desactualización de procedimientos para la generación, actualización y publicación de metodologías, estudios e investigaciones geográficas y de la delimitación de entidades territoriales</t>
  </si>
  <si>
    <t>por incumplimiento en los tiempos programados para la generación, actualización y publicación de metodologías, estudios e investigaciones geográficas, deslindes y delimitación de las entidades territoriales.</t>
  </si>
  <si>
    <t>debido a:
1. Deficiencias en la planeación de los productos y en el seguimiento al plan de acción anual.
2. Insuficiente personal profesionalizado para la generación de metodologías, estudios e investigaciones geográficas, deslindes y delimitación de las entidades territoriales.
3. Falta de asignación de recursos económicos para la generación de los proyectos y la  publicación  de metodologías, estudios e investigaciones geográficas y delimitación de las entidades territoriales.
4. Falta de los recursos tecnológicos ( Hardware y Software) y algunos existentes se encuentran obsoletos o dañados para el desarrollo de las actividades propias de los estudios e investigaciones geográficas y delimitación de las entidades territoriales.
5. Demoras en los procesos administrativos que apoyan el desarrollo de las actividades técnicas.
6. Demoras para la aprobación o autorización de productos por parte de entes externos</t>
  </si>
  <si>
    <t>por inoportunidad en la entrega y publicación de la información geodésica a los usuarios</t>
  </si>
  <si>
    <t>debido a:
1. No disposición oportuna de pasajes aéreos, vehículos y viáticos para el desarrollo del mantenimiento correctivo y preventivo y la recuperación de datos de las estaciones.
2. Falla en la comunicación de los servidores de la oficina de informática, líneas telefónicas e internet.
3. Presupuesto insuficiente para la reparación o mantenimiento de estaciones dañadas o fallas de equipos, así como para la adquisición y calibración de equipos geodésicos y topográficos.
4. Planta de personal de geodestas insuficiente para realizar visitas de mantenimiento preventivo y correctivo, así como recolección y publicación de la información.
5. Desconexión de las estaciones geodésicas por desconocimiento de las instituciones en donde se encuentran instaladas o por falta de fluido eléctrico</t>
  </si>
  <si>
    <t>por incumplimiento de estándares de calidad nacionales e internacionales en la generación de información geodésica</t>
  </si>
  <si>
    <t>debido a:
1. Falta de revisión de calidad de resultados que cumplan con los estándares establecidos.
2. Falla en los equipos de toma de datos, generadores de información utilizada como insumo para la generación de datos geodésicos.
3. Ejecución inadecuada de los procesos de cálculo establecidos por el IGAC y entidades externas.
4. Falla en los software de procesamiento utilizados para el cálculo de información geodésica.
5. Desconfiguración de los módulos del software de procesamiento y ajustes generando valores atípicos.</t>
  </si>
  <si>
    <t>por solicitud o recepción de dádivas con el objetivo de agilizar o retrasar la entrega de un dato geodésico para beneficio propio o de un tercero</t>
  </si>
  <si>
    <t>por incumplimiento de las especificaciones y estándares de producción cartográfica</t>
  </si>
  <si>
    <t>por incumplimiento de los tiempos programados para la atención de requerimientos de usuarios internos y externos en la producción, actualización y disposición de información cartográfica básica</t>
  </si>
  <si>
    <t>debido a:
1. Orden público que limita el acceso a las zonas en el trabajo en campo.
2. Condiciones climatológicas adversas.
3. Eventos externos que impiden realizar la producción o actualización de la información cartográfica.
4. Fallas en los equipos usados
5. Planeación inadecuada
6. Demoras en la actualización de software y hardware 
7. Insuficiente software licenciado.
8. Demoras en los procesos de contratación de personal.
9. Problemas en la consecución de insumos para la producción cartográfica</t>
  </si>
  <si>
    <t>por recibir dádivas para alterar u omitir información en las diferentes etapas del proceso de producción cartográfica básica para beneficio propio o de un particular.</t>
  </si>
  <si>
    <t>por incumplimiento en la elaboración de los productos programados en el proceso de Gestión Agrológica</t>
  </si>
  <si>
    <t>por calidad deficiente de los productos generados por la Gestión Agrológica</t>
  </si>
  <si>
    <t xml:space="preserve">debido a:
1. Deficiencia en la información básica para realizar estudios agrológicos.
2. Incumplimiento de los estándares de producción de información geográfica
3. Ausencia de controles de calidad en las diferentes etapas del proceso
4. Deficiencia o inexistencia en la información básica para realizar estudios agrológicos
5. Aplicación parcial de la documentación del SGI
6. Problemas de orden público a nivel nacional que pueden afectar las actividades de campo.
</t>
  </si>
  <si>
    <t>por incumplimiento de los estándares de producción (calidad) en la prestación del servicio público Catastral por excepción</t>
  </si>
  <si>
    <t>por solicitar o recibir dinero o dádivas por la realización u omisión de actos en la prestación de servicios o trámites catastrales, con el propósito de beneficiar a un particular.</t>
  </si>
  <si>
    <t xml:space="preserve"> 
debido a:
1. Situaciones de orden Público en  los municipios a Intervenir
2. Condiciones medioambientales que afectan la prestación del servicio.
3. Incumplimiento de los pagos de la entidad contratante.</t>
  </si>
  <si>
    <t>por inoportunidad en la prestación de servicios o en la entrega de productos</t>
  </si>
  <si>
    <t>debido a:
1. Falta de información integrada, completa y oportuna.
2. Deficiencias en la comunicación y desconocimiento de los usuarios sobre los trámites de la entidad.
3. Falta de integración de los sistemas de información institucional
4. Inadecuado control en la atención de expedientes
5. Tráfico de influencias
6. Falta de apropiación de valores institucionales.
7. Falta de control sobre los procedimientos administrativos
8. Procesos con bajo nivel de automatización
9. Sistemas de información vulnerables de manipulación o adulteración</t>
  </si>
  <si>
    <t>por posibilidad de entregar un  producto o prestar un  servicio que no cumpla con las especificaciones técnicas establecidas o con las necesidades y expectativas de los usuarios</t>
  </si>
  <si>
    <t>debido a:
1. Insuficiente personal especializado para responder a las demandas del proceso (docentes de planta, investigadores y gestores de proyectos).
2. Pérdida de personal cualificado por la alta rotación en funcionarios y contratistas.
3. Fallas en los equipos tecnológicos, obsolescencia o no calibración de los mismos.
4. No tener las suficientes  licencias de software o licencia de uso o desactualización de las mismas para los sistemas de información requeridos.
5. Deficiencias en la verificación de las especificaciones técnicas del producto durante su producción o en la prestación del servicio.
6. Desactualización de los documentos, productos o servicios frente a las especificaciones técnicas internacionales o nacionales.
7. Deficiencias en la identificación de los requerimientos y expectativas de los clientes</t>
  </si>
  <si>
    <t>Posibilidad de pérdida Económica</t>
  </si>
  <si>
    <t>por manejo indebido de recursos financieros por parte de quienes los administran en la entidad, para beneficio propio o de terceros</t>
  </si>
  <si>
    <t>debido a manipulación de la información financiera.</t>
  </si>
  <si>
    <t xml:space="preserve">por inadecuada supervisión de contratos de adquisición de bienes, obras y servicios </t>
  </si>
  <si>
    <t>debido a:
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t>
  </si>
  <si>
    <t>por manipulación del proceso contractual  para beneficio particular o de terceros en la adjudicación de un contrato</t>
  </si>
  <si>
    <t>debido a:
1. Aplicación adecuada de los procedimientos del proceso.
2. Aplicación inadecuada de los controles en las diferentes etapas del proceso.
3. Actos intencionales de personal al interior de la entidad para saltar los controles en las etapas del proceso contractual.
4. Inobservancia de los manuales y guías de Colombia Compra Eficiente (CCE).
5. Conflictos de interés presentados durante el proceso precontractual respecto al verificador y el contratista.</t>
  </si>
  <si>
    <t>por sustracción, eliminación o manipulación indebida de la documentación en el Archivo Central para beneficio particular o de terceros</t>
  </si>
  <si>
    <t>debido a:
1. Falta de condiciones de seguridad física a los depósitos de archivo de la entidad.
2. Falta de control de préstamos documentales al interior de la entidad.
3. Falta de sensibilización a los funcionarios en la administración y uso de la documentación.
4. Desactualización del inventario documental.</t>
  </si>
  <si>
    <t>por pérdida de bienes de las instalaciones del Almacén del IGAC</t>
  </si>
  <si>
    <t xml:space="preserve">debido a:
1. Falencias en la aplicación de controles de seguridad en la custodia de los activos o  elementos.
2. Ausencia de control en la custodia de los elementos en las instalaciones del Almacén.
3. Ingreso de personal no autorizado a las instalaciones del Almacén. </t>
  </si>
  <si>
    <t>por inoportunidad en la prestación de servicios administrativos y/o infraestructura física para el funcionamiento de la entidad</t>
  </si>
  <si>
    <t>por posibilidad de uso del servicio de transporte del IGAC para actividades personales o que beneficien a terceros diferentes a temas laborales</t>
  </si>
  <si>
    <t>debido a:
1. Alteraciones o inconsistencias en el formato de solicitud de transporte presentado.
2. Asignación de vehículos sin surtir los trámites respectivos.</t>
  </si>
  <si>
    <t>por inoportunidad en la ejecución de mantenimientos preventivos de la infraestructura tecnológica de la entidad</t>
  </si>
  <si>
    <t xml:space="preserve">por posibilidad de otorgar accesos a la infraestructura tecnológica sin seguir procedimientos  formales para favorecer a un tercero </t>
  </si>
  <si>
    <t xml:space="preserve">debido a:
1. Deficiencias en el control de perfiles y roles de acceso a las bases de datos
2. Auditoria insuficiente en las bases de datos
3. Falta de manifestación de conflictos de interés </t>
  </si>
  <si>
    <t>por indisponibilidad de infraestructura tecnológica para soportar los servicios de TI requeridos  por la entidad</t>
  </si>
  <si>
    <t xml:space="preserve">
debido a:
1. Insuficientes recursos financieros para garantizar la prestación de los servicios de soporte y mantenimiento a la infraestructura tecnológica
2. Insuficiente infraestructura tecnológica para atender situaciones de contingencia ante indisponibilidad de servicios
3. Ataques a la infraestructura tecnológica por agentes externos o internos</t>
  </si>
  <si>
    <t>por posibilidad de uso de infraestructura tecnológica para fines personales o comerciales</t>
  </si>
  <si>
    <t>debido a:
1. Ausencia de herramientas de monitoreo automatizadas que cuenten con soporte y garantía 
2. Ausencia de controles en disposición de infraestructura tecnológica
3. Descentralización del gobierno de infraestructura
4. Deficiencias en la documentación del catálogo de servicios tecnológicos
5. Mala manipulación de los recursos asignados por el Instituto a los usuarios</t>
  </si>
  <si>
    <t>por inoportunidad en la entrega de las necesidades de las soluciones informáticas requeridas por la entidad para el cumplimiento de sus objetivos</t>
  </si>
  <si>
    <t>debido a:
1. Falta de información oportuna por parte de las dependencias, DT y UOC
2. Ausencia o mala identificación de necesidades para la vigencia
3. Mapa de ruta insuficiente para cubrimiento de necesidades
4. Cambio en requerimientos político-administrativos
5. Presupuesto insuficiente para la vigencia</t>
  </si>
  <si>
    <t>debido a:
1. Recortes en el presupuesto de la OCI
2. Decisiones administrativas de supresión de auditorias del SGI.
3. Falta de funcionarios de planta y una alta rotación de personal contratista en la OCI.
4. Falta de competencia de los auditores internos para la ejecución de auditorías.
5. Falta de tiempo y disponibilidad del auditado
6. Falta de seguimiento permanente desde la OCI a la ejecución del programa anual de auditoria</t>
  </si>
  <si>
    <t>por incumplimiento de alguna de las normas legales, técnicas y de la entidad durante el ejercicio de auditoria</t>
  </si>
  <si>
    <t>debido a:
1. Falta de apropiación e interiorización del Estatuto de Auditoría Interna y Código de ética del auditor.
2. Debilidad en las competencias de los auditores e insuficiente capacitación.</t>
  </si>
  <si>
    <t xml:space="preserve">debido a:
1. Intereses particulares
2. Falta de apropiación e interiorización del Estatuto de Auditoría Interna y Código de ética del auditor.
3. Conflictos de interés presentados durante el proceso de auditoría.
4. Presión de niveles jerárquicos superiores para omitir la revisión o la verificación.
</t>
  </si>
  <si>
    <t>¿QUÉ?
IMPACTO</t>
  </si>
  <si>
    <t>¿CÓMO?
CAUSA INMEDIATA
(Inicia con la palabra por)</t>
  </si>
  <si>
    <t>¿POR QUÉ?
CAUSA RAIZ
(Inicia con la palabra debido a)</t>
  </si>
  <si>
    <t>DESCRIPCIÓN DEL RIESGO</t>
  </si>
  <si>
    <t>GEG-5</t>
  </si>
  <si>
    <t>IMPACTO INHERENTE</t>
  </si>
  <si>
    <t>PROBABILIDAD INHERENTE</t>
  </si>
  <si>
    <t>Afectación Económica</t>
  </si>
  <si>
    <t>Reputacional</t>
  </si>
  <si>
    <t>Resultado</t>
  </si>
  <si>
    <t>Proceso</t>
  </si>
  <si>
    <t>Riesgo</t>
  </si>
  <si>
    <t>No. veces que realiza la actividad al año</t>
  </si>
  <si>
    <t>Frecuencia de la Actividad</t>
  </si>
  <si>
    <t>% Probabilidad</t>
  </si>
  <si>
    <t>Nivel Probabilidad</t>
  </si>
  <si>
    <t>%</t>
  </si>
  <si>
    <t>Nivel</t>
  </si>
  <si>
    <t>Porcentaje de Impacto</t>
  </si>
  <si>
    <t>Nivel de Impacto</t>
  </si>
  <si>
    <t>Mayor a 500 SMLMV</t>
  </si>
  <si>
    <t>El riesgo afecta la imagen de la entidad a nivel nacional, con efecto publicitario sostenido a nivel país</t>
  </si>
  <si>
    <t>Entre 50 y 100 SMLMV</t>
  </si>
  <si>
    <t>El riesgo afecta la imagen de la entidad con algunos usuarios de relevancia frente al logro de los objetivos.</t>
  </si>
  <si>
    <t>El riesgo afecta la imagen de la entidad con efecto publicitario sostenido a nivel de sector administrativo, nivel departamental o municipal.</t>
  </si>
  <si>
    <t>Entre 100 y 500 SMLMV</t>
  </si>
  <si>
    <t>Mínimo</t>
  </si>
  <si>
    <t>Máximo</t>
  </si>
  <si>
    <t>% Impacto</t>
  </si>
  <si>
    <t>La actividad que conlleva el riesgo se ejecuta como máximos 2 veces por año</t>
  </si>
  <si>
    <t>Menor a 10 SMLMV</t>
  </si>
  <si>
    <t>El riesgo afecta la imagen de algún área de la organización.</t>
  </si>
  <si>
    <t>La actividad que conlleva el riesgo se ejecuta de 3 a 24 veces por año</t>
  </si>
  <si>
    <t>Entre 10 y 50 SMLMV</t>
  </si>
  <si>
    <t>El riesgo afecta la imagen de la entidad internamente, de conocimiento general nivel interno, de junta directiva y accionistas y/o de proveedores.</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</si>
  <si>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</si>
  <si>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</si>
  <si>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</si>
  <si>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Subproceso</t>
  </si>
  <si>
    <t>CÓDIGO:</t>
  </si>
  <si>
    <t>VERSIÓN:</t>
  </si>
  <si>
    <t>VIGENCIA:</t>
  </si>
  <si>
    <t>del 01/01/2022 al 31/12/2022</t>
  </si>
  <si>
    <t>MAPA DE CALOR RIESGO INHERENTE</t>
  </si>
  <si>
    <t>CALIFICACIÓN RIESGO INHERENTE</t>
  </si>
  <si>
    <t>No. DEL RIESGO</t>
  </si>
  <si>
    <t>SEVERIDAD (NIVEL DE RIESGO)</t>
  </si>
  <si>
    <t>NIVELES DE RIESGO</t>
  </si>
  <si>
    <t>N° DEL CONTROL</t>
  </si>
  <si>
    <t>% PROBABILIDAD DEL RIESGO INHERENTE</t>
  </si>
  <si>
    <t>% IMPACTO DEL RIESGO INHERENTE</t>
  </si>
  <si>
    <t xml:space="preserve">realiza seguimiento mensual al plan de adquisiciones de la entidad, verificando el grado de cumplimiento en la programación del mismo y presentando el seguimiento en el Comité Institucional de Gestión y Desempeño. En caso de que se presenten variaciones con lo proyectado se generan alertas a los ordenadores del gasto. 
</t>
  </si>
  <si>
    <t xml:space="preserve">realiza seguimiento al cumplimiento de presupuesto de inversión y metas institucionales por parte de los responsables, a través del envío de alertas mensualmente por correo electrónico. En caso de que se presenten novedades en el cumplimiento, se realiza monitoreo al responsable de su ejecución para generar acciones tendientes a completar las metas proyectadas. 
</t>
  </si>
  <si>
    <t xml:space="preserve">aprueba a través de correo electrónico la viabilidad generada en el sistema SIIF por parte del área solicitante, cada vez que sea requerida, para garantizar la disponibilidad de recursos en el presupuesto de inversión, rechazando en caso de que no se cuenten con los recursos suficientes, la información no coincida con el proyecto o no esté programado en el plan anual de adquisiciones. 
</t>
  </si>
  <si>
    <t xml:space="preserve">revisa el contenido, calidad y consistencia de los datos consignados en el informe de gestión, cada vez que se presente por parte del responsable, con el fin de garantizar la veracidad de la información y su estructura para incluir en el informe. En caso de que presente desalineación con el marco estratégico definido por la entidad, se realiza la devolución para que el responsable haga las correcciones pertinentes. 
</t>
  </si>
  <si>
    <r>
      <t xml:space="preserve"> valida las solicitudes de creación o actualización de proyectos de inversión generadas por parte de los formuladores de proyecto en el sistema de información dispuesto por el DNP, realizando el rechazo en caso de que no sea viable la actualización y devolviendo al solicitante, cada vez que sea requerido. De otro modo, si se aprueba, se indica a través de correo electrónico cuando el proyecto se envía para viabilidad.
</t>
    </r>
    <r>
      <rPr>
        <b/>
        <sz val="9"/>
        <rFont val="Arial"/>
        <family val="2"/>
      </rPr>
      <t/>
    </r>
  </si>
  <si>
    <t xml:space="preserve"> revisa anualmente la articulación del marco estratégico del IGAC frente a los planes, metas y proyectos de inversión vigentes,
comunicando esta información por cualquiera de los medios internos establecidos por la entidad a las áreas u oficinas responsables de proyectos, para su identificación y apropiación.  En caso de que se presenten novedades en el envío de estas comucaciones, se utilizaran medios alternativos para dar a conocer la articulación del marco estratégico. 
</t>
  </si>
  <si>
    <r>
      <rPr>
        <b/>
        <sz val="9"/>
        <rFont val="Arial"/>
        <family val="2"/>
      </rPr>
      <t>Evidencia:</t>
    </r>
    <r>
      <rPr>
        <sz val="9"/>
        <rFont val="Arial"/>
        <family val="2"/>
      </rPr>
      <t xml:space="preserve"> Informe de gestión consolidado y entregado por la OAP con la información entregada por el responsable y/o correos electrónicos enviados por la Oficina Asesora de Planeación para la alineación con el informe de gestión.</t>
    </r>
  </si>
  <si>
    <r>
      <rPr>
        <b/>
        <sz val="9"/>
        <rFont val="Arial"/>
        <family val="2"/>
      </rPr>
      <t xml:space="preserve">Evidencias: </t>
    </r>
    <r>
      <rPr>
        <sz val="9"/>
        <rFont val="Arial"/>
        <family val="2"/>
      </rPr>
      <t xml:space="preserve">Pantallazos del control de formulación técnica y/o fichas EBI actualizadas para conocer la aceptación o rechazo de la propuesta de actualización del proyecto. </t>
    </r>
  </si>
  <si>
    <r>
      <rPr>
        <b/>
        <sz val="9"/>
        <rFont val="Arial"/>
        <family val="2"/>
      </rPr>
      <t>Evidencia:</t>
    </r>
    <r>
      <rPr>
        <sz val="9"/>
        <rFont val="Arial"/>
        <family val="2"/>
      </rPr>
      <t xml:space="preserve"> Comunicaciones, piezas gráficas, publicaciones realizadas y/o registros de asistencia; y Registro de los medios alternativos utilizados (si aplica).</t>
    </r>
  </si>
  <si>
    <t>ACCIÓN
(Inicia con un verbo)</t>
  </si>
  <si>
    <t>RESPONSABLE
(Cargo y/o Aplicativo)</t>
  </si>
  <si>
    <t>COMPLEMENTO
 (Periodicidad - Observaciones o Desviaciones)</t>
  </si>
  <si>
    <t>DESCRICPCIÓN DEL CONTROL</t>
  </si>
  <si>
    <t>DESCRIPCIÓN DEL CONTROL</t>
  </si>
  <si>
    <t>El Responsable del Almacén General.</t>
  </si>
  <si>
    <r>
      <t xml:space="preserve">
</t>
    </r>
    <r>
      <rPr>
        <b/>
        <sz val="9"/>
        <rFont val="Arial"/>
        <family val="2"/>
      </rPr>
      <t>Evidencias:</t>
    </r>
    <r>
      <rPr>
        <sz val="9"/>
        <rFont val="Arial"/>
        <family val="2"/>
      </rPr>
      <t xml:space="preserve">  Reporte mensual recibido por la empresa de seguridad y reporte de novedades realizadas por el Almacén.
</t>
    </r>
  </si>
  <si>
    <t>El Responsable del Almacén General o el Responsable en Direcciones Territoriales</t>
  </si>
  <si>
    <t>realiza inventario anualmente de los elementos y bienes almacenados en la bodega, generando un informe de la conciliación de los registros en el sistema frente a los físicos. En caso de presentar diferencias se llevan a cabo las acciones correctivas y ajustes necesarios para subsanar las diferencias presentadas.</t>
  </si>
  <si>
    <r>
      <rPr>
        <b/>
        <sz val="9"/>
        <rFont val="Arial"/>
        <family val="2"/>
      </rPr>
      <t xml:space="preserve">
Evidencia: </t>
    </r>
    <r>
      <rPr>
        <sz val="9"/>
        <rFont val="Arial"/>
        <family val="2"/>
      </rPr>
      <t>Informes de inventario, actas, comprobantes de ajustes y/o notificaciones por correo electrónico.</t>
    </r>
  </si>
  <si>
    <t>El Responsable del Almacén y el Coordinador del GIT de Gestión Contractual</t>
  </si>
  <si>
    <t>verifican que sea diligenciado y firmado completamente el formato de inducción al personal nuevo y antiguo que participa en las actividades que se llevan a cabo en el Almacén, con el fin de garantizar que se cumplan los procedimientos establecidos y propender por el manejo y custodia eficiente de los recursos físicos.</t>
  </si>
  <si>
    <r>
      <rPr>
        <b/>
        <sz val="9"/>
        <rFont val="Arial"/>
        <family val="2"/>
      </rPr>
      <t xml:space="preserve">
Evidencias: </t>
    </r>
    <r>
      <rPr>
        <sz val="9"/>
        <rFont val="Arial"/>
        <family val="2"/>
      </rPr>
      <t>Formato de inducción a contratistas diligenciado y firmado, registros de asistencia a socializaciones, material fotográfico y/o correos electrónicos remitidos.</t>
    </r>
  </si>
  <si>
    <t>El Responsable asignado GIT Servicios Administrativos</t>
  </si>
  <si>
    <t xml:space="preserve">verifica trimestralmente el Plan Anual de Adquisiciones del proceso, incluyendo los servicios esenciales (aseo, cafeteria, vigilancia y seguros), con el fin de realizar el seguimiento a su cumplimiento. En caso de que se presenten variaciones o se requieran hacer modificaciones (si aplica), se revisa el Plan y se remite al proceso de Gestión Contractual para su aprobación y actualización. </t>
  </si>
  <si>
    <r>
      <t xml:space="preserve">
</t>
    </r>
    <r>
      <rPr>
        <b/>
        <sz val="9"/>
        <rFont val="Arial"/>
        <family val="2"/>
      </rPr>
      <t>Evidencia:</t>
    </r>
    <r>
      <rPr>
        <sz val="9"/>
        <rFont val="Arial"/>
        <family val="2"/>
      </rPr>
      <t xml:space="preserve"> Verificación trimestral del Plan Anual de Adquisiciones del proceso con los servicios esenciales  y/o correo que evidencie la solicitud de modificaciones al PAA (Si aplica). </t>
    </r>
  </si>
  <si>
    <t>El Responsable en las Direcciones Territoriales</t>
  </si>
  <si>
    <t xml:space="preserve">identifica las necesidades de infraestructura física que requiere y se remite para el estudio, consolidación, priorización y aprobación (según aplique) de la Sede Central de los requerimientos solicitados. En caso de presentar observaciones, se solicita realizar los ajustes al responsable encargado. </t>
  </si>
  <si>
    <r>
      <t xml:space="preserve"> 
</t>
    </r>
    <r>
      <rPr>
        <b/>
        <sz val="9"/>
        <rFont val="Arial"/>
        <family val="2"/>
      </rPr>
      <t>Evidencia:</t>
    </r>
    <r>
      <rPr>
        <sz val="9"/>
        <rFont val="Arial"/>
        <family val="2"/>
      </rPr>
      <t xml:space="preserve"> Correo electrónico con la aprobación de la solicitud y/o Plan de mantenimiento aprobado.</t>
    </r>
  </si>
  <si>
    <t xml:space="preserve">realiza el seguimiento anual al Plan de mantenimiento, con el fin de garantizar su ejecución y ajustes respectivos, los cuales son aprobados por el Coordinador del GIT del proceso cada vez que se requiera. En caso de presentar observaciones, se solicita realizar los ajustes al responsable encargado. </t>
  </si>
  <si>
    <r>
      <t xml:space="preserve">
</t>
    </r>
    <r>
      <rPr>
        <b/>
        <sz val="9"/>
        <rFont val="Arial"/>
        <family val="2"/>
      </rPr>
      <t>Evidencia:</t>
    </r>
    <r>
      <rPr>
        <sz val="9"/>
        <rFont val="Arial"/>
        <family val="2"/>
      </rPr>
      <t xml:space="preserve"> Seguimiento realizado al Plan de mantenimiento y/o correos de aprobación a las modificaciones del plan. </t>
    </r>
  </si>
  <si>
    <t>El Responsable de los servicios de transporte en el GIT de Servicios Administrativos</t>
  </si>
  <si>
    <r>
      <t xml:space="preserve">
</t>
    </r>
    <r>
      <rPr>
        <b/>
        <sz val="9"/>
        <rFont val="Arial"/>
        <family val="2"/>
      </rPr>
      <t xml:space="preserve">Evidencia: </t>
    </r>
    <r>
      <rPr>
        <sz val="9"/>
        <rFont val="Arial"/>
        <family val="2"/>
      </rPr>
      <t>Control del formato Solicitud de servicios de transporte (físico o digital) correctamente diligenciado y debidamente autorizado a través de firma, correo electrónico u aprobación digital a través de la herramienta de gestión de soporte técnico.</t>
    </r>
  </si>
  <si>
    <t>verifica, cada vez que sea requerido, que el formato de solicitud (físico o digital) esté debidamente diligenciado y autorizado por el Subdirector, Secretario General, Director Territorial y/o Coordinador GIT a través de firma, correo electrónico u aprobación digital a través de la herramienta de gestión de soporte técnico. En caso de no ser así, devuelve la solicitud y requiere cumplimiento.</t>
  </si>
  <si>
    <r>
      <t xml:space="preserve">verifica la planilla de programación de transporte, con el fin de validar el correcto diligenciamiento del formato, incluyendo el tiempo de recorrido. En caso de presentar observaciones, se registran en el formato y se requerirá la presencia del conductor y del servidor para mayor información sobre el hecho y la fijación de compromisos. </t>
    </r>
    <r>
      <rPr>
        <b/>
        <sz val="9"/>
        <rFont val="Arial"/>
        <family val="2"/>
      </rPr>
      <t/>
    </r>
  </si>
  <si>
    <r>
      <rPr>
        <b/>
        <sz val="9"/>
        <rFont val="Arial"/>
        <family val="2"/>
      </rPr>
      <t xml:space="preserve">
Evidencia:</t>
    </r>
    <r>
      <rPr>
        <sz val="9"/>
        <rFont val="Arial"/>
        <family val="2"/>
      </rPr>
      <t xml:space="preserve"> Planilla de programación de transporte verificada para los casos con observaciones y/o comunicado realizado al conductor o servidor (si aplica).</t>
    </r>
  </si>
  <si>
    <t>El Administrador de bases de datos</t>
  </si>
  <si>
    <t>Los Jefes de Conservación en las Direcciones Territoriales</t>
  </si>
  <si>
    <r>
      <t>atiende cada solicitud de permisos de acceso a las bases de datos institucionales las cuales se gestionan a través de requerimientos en la herramienta tecnológica de la mesa de servicios, a solicitud de los usuarios. En caso de que los privilegios no sean autorizados por ellos se rechaza la solicitud y  no se asignan los permisos en las bases de datos.</t>
    </r>
    <r>
      <rPr>
        <b/>
        <sz val="9"/>
        <rFont val="Arial"/>
        <family val="2"/>
      </rPr>
      <t/>
    </r>
  </si>
  <si>
    <t>generan las solicitudes de permisos de acceso a las bases de datos de Cobol, las cuales se gestionan a través de requerimientos de la herramienta tecnológica de la mesa de servicios por el ingeniero de la DT a solicitud de los usuarios. En caso de que la solicitud no llegue autorizada por el Jefe de Conservación no se asignan permisos en Cobol.</t>
  </si>
  <si>
    <t>El Coordinador GIT de Infraestructura Tecnológica</t>
  </si>
  <si>
    <t xml:space="preserve">mensualmente revisa la vigencia de los contratos de soporte y genera alertas informando al Jefe de la Oficina de Informática y Telecomunicaciones respecto de los vencimientos cercanos. En caso que la alerta de vencimiento de contratos no se genere oportunamente, se gestiona con la alta dirección la asignación de los recursos requeridos.  </t>
  </si>
  <si>
    <t>El Profesional designado del GIT de Infraestructura Tecnológica</t>
  </si>
  <si>
    <t>, cuando se requiera, asigna privilegios de acceso a la infraestructura con base en la Política del sistema de seguridad y privacidad de la información y seguridad digital, de acuerdo con los permisos requeridos y autorizados por los dueños de los activos de información, para evitar ingresos no autorizados a las herramientas tecnológicas. En caso que un perfil quede asignado incorrectamente, se procede a realizar corrección en la asignación del permiso.</t>
  </si>
  <si>
    <t xml:space="preserve">mensualmente remite a los dueños de los activos de información el Reporte de creación y modificación de usuarios, con el fin de validar el acceso autorizado a los usuarios. En caso de que se identifiquen novedades en el acceso, se tomarán las acciones pertinentes para mantener la confidencialidad de los activos de información. </t>
  </si>
  <si>
    <t>El Jefe de la Oficina de Informática y Telecomunicaciones</t>
  </si>
  <si>
    <t>, anualmente, mediante comunicado solicita a las diferentes dependencias y Direcciones Territoriales las necesidades tecnológicas requeridas para el cumplimiento de sus metas. Posteriormente se consolidan y se aprueban. En Comité institucional de gestión y desempeño se socializan y se priorizan de acuerdo con las necesidades institucionales. En caso que no se considere viable alguna necesidad se contemplarán aplazamientos para próximas vigencias.</t>
  </si>
  <si>
    <t>El Jefe de la Oficina de Control Interno (OCI)</t>
  </si>
  <si>
    <t xml:space="preserve"> El Jefe de la Oficina de Control Interno (OCI)</t>
  </si>
  <si>
    <t>realiza semestralmente evaluaciones a los auditores sobre los elementos requeridos para el ejercicio de auditoría con el fin de detectar el nivel de actualización y la fortaleza de las competencias de los auditores. En caso de presentar resultados deficientes, se procede a realizar planes de mejoramiento individuales para corregir o subsanar los resultados.</t>
  </si>
  <si>
    <r>
      <t xml:space="preserve">
</t>
    </r>
    <r>
      <rPr>
        <b/>
        <sz val="9"/>
        <rFont val="Arial"/>
        <family val="2"/>
      </rPr>
      <t xml:space="preserve">Evidencia: </t>
    </r>
    <r>
      <rPr>
        <sz val="9"/>
        <rFont val="Arial"/>
        <family val="2"/>
      </rPr>
      <t xml:space="preserve">Resultados de la evaluación a los auditores y/o plan de mejoramiento individual (si aplica). </t>
    </r>
  </si>
  <si>
    <t>realiza la revisión de los informes preliminares y finales presentados por los auditores como resultado de las auditorías internas de gestión, frente a los criterios establecidos durante el proceso de planeación de la auditoría. En caso de detectar un posible incumplimiento de alguno de los criterios, se procede a determinar la causa del no cumplimiento y a subsanar la omisión o el error.</t>
  </si>
  <si>
    <r>
      <t xml:space="preserve">
</t>
    </r>
    <r>
      <rPr>
        <b/>
        <sz val="9"/>
        <rFont val="Arial"/>
        <family val="2"/>
      </rPr>
      <t xml:space="preserve">Evidencia: </t>
    </r>
    <r>
      <rPr>
        <sz val="9"/>
        <rFont val="Arial"/>
        <family val="2"/>
      </rPr>
      <t xml:space="preserve"> Informes preliminares y finales presentados por correo electrónico al Jefe de la OCI y/o verificaciones realizadas al informe por parte del jefe de la OCI.</t>
    </r>
  </si>
  <si>
    <t>El Auditor responsable en la Oficina de Control Interno (OCI)</t>
  </si>
  <si>
    <r>
      <t>verifica mensualmente que la información como resultado de las auditorías (informes, evidencias de verificación, etc.) se incluya en las carpetas compartidas de la oficina en Drive para su permanente consulta y reporta a través de correo electrónico al Jefe de la OCI el cargue de esta información. En caso de detectar novedades en la información que se subió a la carpeta, se establece comunicación con el auditor encargado para que se corrija o cargue la información faltante.</t>
    </r>
    <r>
      <rPr>
        <b/>
        <sz val="9"/>
        <rFont val="Arial"/>
        <family val="2"/>
      </rPr>
      <t/>
    </r>
  </si>
  <si>
    <r>
      <rPr>
        <b/>
        <sz val="9"/>
        <rFont val="Arial"/>
        <family val="2"/>
      </rPr>
      <t xml:space="preserve">
Evidencia:</t>
    </r>
    <r>
      <rPr>
        <sz val="9"/>
        <rFont val="Arial"/>
        <family val="2"/>
      </rPr>
      <t xml:space="preserve"> Correo electrónico de verificación por parte del responsable de la Oficina de Control Interno al Jefe de la OCI</t>
    </r>
  </si>
  <si>
    <t xml:space="preserve">realiza la verificación de los hallazgos contenidos en el informe preliminar e informe final, con el fin de detectar situaciones de omisiones deliberadas por parte de los auditores. En caso de detectar una posible omisión deliberada se procede a confirmar su existencia y solicitar la investigación disciplinaria correspondiente para el auditor. </t>
  </si>
  <si>
    <r>
      <t xml:space="preserve">
</t>
    </r>
    <r>
      <rPr>
        <b/>
        <sz val="9"/>
        <rFont val="Arial"/>
        <family val="2"/>
      </rPr>
      <t xml:space="preserve">Evidencia: </t>
    </r>
    <r>
      <rPr>
        <sz val="9"/>
        <rFont val="Arial"/>
        <family val="2"/>
      </rPr>
      <t>Informes de auditoria revisados y objetados.</t>
    </r>
  </si>
  <si>
    <t>Eficiencia</t>
  </si>
  <si>
    <t>Peso del Control</t>
  </si>
  <si>
    <t>Afectación o Desplazamiento en la Matriz</t>
  </si>
  <si>
    <t>Implementación</t>
  </si>
  <si>
    <t>Peso de la implementación</t>
  </si>
  <si>
    <t>Documentación</t>
  </si>
  <si>
    <t>Frecuencia</t>
  </si>
  <si>
    <t>Evidencia</t>
  </si>
  <si>
    <t>ATRIBUTOS DEL CONTROL</t>
  </si>
  <si>
    <t>TIPO DE CONTROL</t>
  </si>
  <si>
    <t>PESO DEL CONTROL</t>
  </si>
  <si>
    <t>AFECTACIÓN O DESPLAZAMIENTO EN LA MATRIZ</t>
  </si>
  <si>
    <t>IMPLEMENTACIÓN</t>
  </si>
  <si>
    <t>PESO DE LA IMPLEMENTACIÓN</t>
  </si>
  <si>
    <t>DOCUMENTACIÓN</t>
  </si>
  <si>
    <t>FRECUENCIA</t>
  </si>
  <si>
    <t>EVIDENCIA</t>
  </si>
  <si>
    <t>EFICIENCIA</t>
  </si>
  <si>
    <t>INFORMATIVOS</t>
  </si>
  <si>
    <t>VALOR TOTAL DEL CONTROL</t>
  </si>
  <si>
    <t>PROBABILIDAD RESIDUAL</t>
  </si>
  <si>
    <t>IMPACTO RESIDUAL</t>
  </si>
  <si>
    <t>PROBABILIDAD RESIDUAL FINAL</t>
  </si>
  <si>
    <t>IMPACTO RESIDUAL FINAL</t>
  </si>
  <si>
    <t xml:space="preserve">PESO DEL CONTROL + PESO DE LA IMPLEMENTACIÓN </t>
  </si>
  <si>
    <t>% PROBABILIDAD RIESGO INHERENTE-(% PROBABILIDAD RIESGO INHERENTE*VALOR TOTAL DEL CONTROL)</t>
  </si>
  <si>
    <t>% IMPACTO RIESGO INHERENTE-(% IMPACTO RIESGO INHERENTE*VALOR TOTAL DEL CONTROL)</t>
  </si>
  <si>
    <t>PROBABILIDAD E IMPACTO RESIDUAL</t>
  </si>
  <si>
    <t>Esta hoja se utiliza para realizar cálculos en las demás, en ella no se ingresan datos</t>
  </si>
  <si>
    <t>NO REQUIERE CLAVE PARA DESBLOQUEAR LAS HOJAS</t>
  </si>
  <si>
    <t>FACTOR DEL RIESGO</t>
  </si>
  <si>
    <t>Atributos Informativos</t>
  </si>
  <si>
    <t>Tratamiento</t>
  </si>
  <si>
    <t>¿QUÉ? IMPACTO</t>
  </si>
  <si>
    <t>Estado</t>
  </si>
  <si>
    <t>TIPO</t>
  </si>
  <si>
    <t>Afecta</t>
  </si>
  <si>
    <t>Reducir</t>
  </si>
  <si>
    <t>Sin Iniciar</t>
  </si>
  <si>
    <t>A_Ejecución_y_Administración_de_procesos</t>
  </si>
  <si>
    <t>Documentado</t>
  </si>
  <si>
    <t>Continua</t>
  </si>
  <si>
    <t>Con Registro</t>
  </si>
  <si>
    <t>Mitigar</t>
  </si>
  <si>
    <t>En proceso</t>
  </si>
  <si>
    <t>B_Fraude_Externo</t>
  </si>
  <si>
    <t>Sin Documentar</t>
  </si>
  <si>
    <t>Aleatoria</t>
  </si>
  <si>
    <t>Sin Registro</t>
  </si>
  <si>
    <t>Transferir</t>
  </si>
  <si>
    <t>Cerrado</t>
  </si>
  <si>
    <t>C_Fraude_Interno</t>
  </si>
  <si>
    <t>Evento_Externo</t>
  </si>
  <si>
    <t>Aceptar</t>
  </si>
  <si>
    <t>Posibilidad de pérdida Reputacional y Económica</t>
  </si>
  <si>
    <t>D_Fallas_Tecnológicas</t>
  </si>
  <si>
    <t>Evitar</t>
  </si>
  <si>
    <t>E_Relaciones_Laborales</t>
  </si>
  <si>
    <t>Talento_Humano</t>
  </si>
  <si>
    <t>F_Usuarios_Productos_y_Prácticas_Organizacionales</t>
  </si>
  <si>
    <t>G_Daños_Activos_Físicos</t>
  </si>
  <si>
    <t>Tecnologías</t>
  </si>
  <si>
    <t>Infraestructura</t>
  </si>
  <si>
    <t>NIVEL</t>
  </si>
  <si>
    <t>% MIN</t>
  </si>
  <si>
    <t>% MAX</t>
  </si>
  <si>
    <t>SEGUIMIENTOS POR PARTE DEL LÍDER DEL PROCESO
Fecha inicio: 01/01/2022
Fecha fin: 31/12/2022</t>
  </si>
  <si>
    <t>Impacto Residual</t>
  </si>
  <si>
    <t>R61</t>
  </si>
  <si>
    <t>R62</t>
  </si>
  <si>
    <t>R64</t>
  </si>
  <si>
    <t>R65</t>
  </si>
  <si>
    <r>
      <rPr>
        <sz val="11"/>
        <color rgb="FFFF0000"/>
        <rFont val="Arial"/>
        <family val="2"/>
      </rPr>
      <t>por</t>
    </r>
    <r>
      <rPr>
        <sz val="11"/>
        <rFont val="Arial"/>
        <family val="2"/>
      </rPr>
      <t xml:space="preserve"> inoportuna atención a las peticiones, quejas, reclamos, denuncias y sugerencias, solicitados por los ciudadanos y grupos de interés en los diferentes canales de atención</t>
    </r>
  </si>
  <si>
    <t xml:space="preserve">El Responsable Oficina de relación con el Ciudaddano, </t>
  </si>
  <si>
    <r>
      <rPr>
        <sz val="11"/>
        <color rgb="FFFF0000"/>
        <rFont val="Arial"/>
        <family val="2"/>
      </rPr>
      <t>debido a:</t>
    </r>
    <r>
      <rPr>
        <sz val="11"/>
        <rFont val="Arial"/>
        <family val="2"/>
      </rPr>
      <t xml:space="preserve">
1. Falta de apropiación de los valores institucionales.
2. Falta de controles en el proceso
3. Incumplimiento de los puntos de control establecidos dentro de los procedimientos
4. Falta de sensibilización a los funcionarios
5. Actos intencionales de personal al interior de la entidad para saltar los controles de los procedimientos.
6. Tráfico de influencias y/o amiguismos</t>
    </r>
  </si>
  <si>
    <r>
      <rPr>
        <sz val="11"/>
        <color rgb="FFFF0000"/>
        <rFont val="Arial"/>
        <family val="2"/>
      </rPr>
      <t>por</t>
    </r>
    <r>
      <rPr>
        <sz val="11"/>
        <rFont val="Arial"/>
        <family val="2"/>
      </rPr>
      <t xml:space="preserve"> posibilidad de recibir o solicitar
cualquier dádiva o beneficio a nombre propio o para
terceros, durante la prestación del servicio o la atención al ciudadano</t>
    </r>
  </si>
  <si>
    <t>Si</t>
  </si>
  <si>
    <t>El Responsable de la Oficina  de atención con el Ciudadano</t>
  </si>
  <si>
    <t>ves mi pl</t>
  </si>
  <si>
    <r>
      <rPr>
        <sz val="11"/>
        <color rgb="FFFF0000"/>
        <rFont val="Arial"/>
        <family val="2"/>
      </rPr>
      <t xml:space="preserve">por </t>
    </r>
    <r>
      <rPr>
        <sz val="11"/>
        <rFont val="Arial"/>
        <family val="2"/>
      </rPr>
      <t>inoportunidad  en la respuesta a los requerimientos en procesos judiciales</t>
    </r>
  </si>
  <si>
    <r>
      <t xml:space="preserve">
</t>
    </r>
    <r>
      <rPr>
        <sz val="11"/>
        <color rgb="FFFF0000"/>
        <rFont val="Arial"/>
        <family val="2"/>
      </rPr>
      <t>debido a :</t>
    </r>
    <r>
      <rPr>
        <sz val="11"/>
        <rFont val="Arial"/>
        <family val="2"/>
      </rPr>
      <t xml:space="preserve">
1. Falta de verificación permanente a las plataformas y páginas web jurídicas especializadas.
2. Falta de respuesta adecuada y oportuna por parte de los procesos involucrados para atender  los requerimientos judiciales.
3. Novedades en el personal que afectan la atención de los trámites a procesos judiciales en la sede central y en las Direcciones Territoriales.</t>
    </r>
  </si>
  <si>
    <r>
      <rPr>
        <sz val="11"/>
        <color rgb="FFFF0000"/>
        <rFont val="Arial"/>
        <family val="2"/>
      </rPr>
      <t>por</t>
    </r>
    <r>
      <rPr>
        <sz val="11"/>
        <rFont val="Arial"/>
        <family val="2"/>
      </rPr>
      <t xml:space="preserve"> respuesta indebida o fuera de los términos legales a los  procesos judiciales, para beneficiar los intereses de un tercero</t>
    </r>
  </si>
  <si>
    <r>
      <rPr>
        <sz val="11"/>
        <color rgb="FFFF0000"/>
        <rFont val="Arial"/>
        <family val="2"/>
      </rPr>
      <t>debido a:</t>
    </r>
    <r>
      <rPr>
        <sz val="11"/>
        <rFont val="Arial"/>
        <family val="2"/>
      </rPr>
      <t xml:space="preserve">
1. Falta de seguimiento al estado de los antecedentes disciplinarios de los abogados de la entidad.
2. No manifestación de conflictos de interés por parte de los abogados en procesos que tengan a cargo.
3. Desconocimiento de las inhabilidades e incompatibilidades de los abogados en el trámite de procesos judiciales.</t>
    </r>
  </si>
  <si>
    <r>
      <t>realiza semestralmente la verificación en el sistema de información de la Rama Judicial  los antecedentes disciplinarios de la totalidad de los abogados que ejercen representación judicial en la entidad (Sede Central y Direcciones Territoriales).</t>
    </r>
    <r>
      <rPr>
        <b/>
        <sz val="9"/>
        <rFont val="Arial"/>
        <family val="2"/>
      </rPr>
      <t/>
    </r>
  </si>
  <si>
    <r>
      <t xml:space="preserve">solicitan a través de memorando o correo electrónico los conceptos técnicos a los distintos procesos de la entidad, teniendo en cuenta los términos establecidos por el ente judicial en el requerimiento. 
</t>
    </r>
    <r>
      <rPr>
        <b/>
        <sz val="9"/>
        <rFont val="Arial"/>
        <family val="2"/>
      </rPr>
      <t/>
    </r>
  </si>
  <si>
    <r>
      <t xml:space="preserve">realiza no menos de dos reuniones mensuales de seguimiento a los abogados de las Direcciones Territoriales para casos específicos o cuando sea requerido, con la finalidad de retroalimentar, apoyar y controlar la gestión judicial de los procesos en curso. </t>
    </r>
    <r>
      <rPr>
        <b/>
        <sz val="9"/>
        <rFont val="Arial"/>
        <family val="2"/>
      </rPr>
      <t/>
    </r>
  </si>
  <si>
    <r>
      <rPr>
        <sz val="11"/>
        <color rgb="FFFF0000"/>
        <rFont val="Arial"/>
        <family val="2"/>
      </rPr>
      <t xml:space="preserve"> por</t>
    </r>
    <r>
      <rPr>
        <sz val="11"/>
        <rFont val="Arial"/>
        <family val="2"/>
      </rPr>
      <t xml:space="preserve"> la inoportunidad o imprecisión en la  difusión de la información de la gestión institucional</t>
    </r>
  </si>
  <si>
    <r>
      <rPr>
        <sz val="11"/>
        <color rgb="FFFF0000"/>
        <rFont val="Arial"/>
        <family val="2"/>
      </rPr>
      <t>debido a:</t>
    </r>
    <r>
      <rPr>
        <sz val="11"/>
        <rFont val="Arial"/>
        <family val="2"/>
      </rPr>
      <t xml:space="preserve">
1. Desconocimiento de los procedimientos
2. Incumplimiento de  los lineamientos dados por la oficina de difusión y mercadeo
3. Planeación inadecuada de las actividades.
4. Inoportunidad en la invitación para participación en eventos.</t>
    </r>
  </si>
  <si>
    <t>Gestión de Comunicaciones Externas
Gestión de Comunicaciones Internas</t>
  </si>
  <si>
    <t xml:space="preserve">Los responsable  de los subprocesos de Gestión de Comunicaciones Internas y externas </t>
  </si>
  <si>
    <t xml:space="preserve">monitorean la difusión de información institucional a través del proceso de Gestión de Comunicaciones  quienes consolidan las necesidades enviadas por las dependencias y Direcciones Territoriales, las valida y viabiliza acorde con la estrategia de comunicaciones del instituto. En casos excepcionales, el proceso establece acciones de contingencia para cumplir con el requerimiento.
</t>
  </si>
  <si>
    <t>Base de datos en Excel con información consolidada.</t>
  </si>
  <si>
    <r>
      <t xml:space="preserve">La actividad se realiza por cada solicitud recibida y se consolida trimestralmente.
</t>
    </r>
    <r>
      <rPr>
        <b/>
        <sz val="9"/>
        <rFont val="Arial"/>
        <family val="2"/>
      </rPr>
      <t>Evidencia:</t>
    </r>
    <r>
      <rPr>
        <sz val="9"/>
        <rFont val="Arial"/>
        <family val="2"/>
      </rPr>
      <t xml:space="preserve"> Base de datos en Excel con información consolidada.</t>
    </r>
  </si>
  <si>
    <r>
      <rPr>
        <sz val="11"/>
        <color rgb="FFFF0000"/>
        <rFont val="Arial"/>
        <family val="2"/>
      </rPr>
      <t>por</t>
    </r>
    <r>
      <rPr>
        <sz val="11"/>
        <rFont val="Arial"/>
        <family val="2"/>
      </rPr>
      <t xml:space="preserve"> actos indebidos por acción u omisión para favorecer a Funcionarios o exfuncionarios en el desarrollo del proceso disciplinario</t>
    </r>
  </si>
  <si>
    <r>
      <rPr>
        <sz val="11"/>
        <color rgb="FFFF0000"/>
        <rFont val="Arial"/>
        <family val="2"/>
      </rPr>
      <t>por</t>
    </r>
    <r>
      <rPr>
        <sz val="11"/>
        <rFont val="Arial"/>
        <family val="2"/>
      </rPr>
      <t xml:space="preserve"> inoportunidad en la actualización e implementación de los instrumentos archivísticos</t>
    </r>
  </si>
  <si>
    <r>
      <rPr>
        <sz val="10"/>
        <color rgb="FFFF0000"/>
        <rFont val="Arial"/>
        <family val="2"/>
      </rPr>
      <t>debido a:</t>
    </r>
    <r>
      <rPr>
        <sz val="10"/>
        <rFont val="Arial"/>
        <family val="2"/>
      </rPr>
      <t xml:space="preserve">
1. El espacio físico para el almacenamiento de los archivos es insuficiente y en algunos casos inadecuado.
2. Cambio de la normatividad en relación a la gestión documental
3. Desconocimiento de los lineamientos y normas aplicables a la gestión documental.
4. Falta de recurso humano para la implementación del proceso de gestión documental</t>
    </r>
  </si>
  <si>
    <r>
      <rPr>
        <sz val="11"/>
        <color rgb="FFFF0000"/>
        <rFont val="Arial"/>
        <family val="2"/>
      </rPr>
      <t>por</t>
    </r>
    <r>
      <rPr>
        <sz val="11"/>
        <rFont val="Arial"/>
        <family val="2"/>
      </rPr>
      <t xml:space="preserve"> pérdida de la memoria institucional</t>
    </r>
  </si>
  <si>
    <r>
      <rPr>
        <sz val="10"/>
        <color rgb="FFFF0000"/>
        <rFont val="Arial"/>
        <family val="2"/>
      </rPr>
      <t>debido a:</t>
    </r>
    <r>
      <rPr>
        <sz val="10"/>
        <rFont val="Arial"/>
        <family val="2"/>
      </rPr>
      <t xml:space="preserve">
1. Desconocimiento de la normativa aplicable en la administración del archivo
2. Falta de sensibilización a los funcionarios y contratistas en materia de gestión documental
3. Falta de una herramienta tecnológica (SGDEA) que permita la adecuada ejecución de la gestión documental.
4. No aplicación de los lineamientos del proceso de gestión documental.
5. Desconocimiento del manejo de las tablas de retención documental en la entidad.
6. Alta rotación del personal, lo cual genera pérdida en la trazabilidad de la información y conservación del conocimiento en la entidad.
7. Cambios normativos en la administración y conservación de la documentación.
8. Condiciones físicas y ambientales que afectan la conservación de la documentación.</t>
    </r>
  </si>
  <si>
    <r>
      <rPr>
        <sz val="11"/>
        <color rgb="FFFF0000"/>
        <rFont val="Arial"/>
        <family val="2"/>
      </rPr>
      <t>por</t>
    </r>
    <r>
      <rPr>
        <sz val="11"/>
        <rFont val="Arial"/>
        <family val="2"/>
      </rPr>
      <t xml:space="preserve"> registros presupuestales, contables y de tesorería generados inoportunamente</t>
    </r>
  </si>
  <si>
    <t xml:space="preserve">debido a desconocimiento de las dependencias ordenadoras de los procedimientos de la subdirección administrativa y financiera
</t>
  </si>
  <si>
    <t xml:space="preserve">Los funcionarios y contratistas de presupuesto </t>
  </si>
  <si>
    <t>Los funcionarios y contratistas de tesorería</t>
  </si>
  <si>
    <r>
      <rPr>
        <sz val="11"/>
        <color rgb="FFFF0000"/>
        <rFont val="Arial"/>
        <family val="2"/>
      </rPr>
      <t xml:space="preserve">por </t>
    </r>
    <r>
      <rPr>
        <sz val="11"/>
        <rFont val="Arial"/>
        <family val="2"/>
      </rPr>
      <t>registros presupuestales, contables y de tesorería que no coincidan con la realidad</t>
    </r>
  </si>
  <si>
    <r>
      <rPr>
        <sz val="11"/>
        <color rgb="FFFF0000"/>
        <rFont val="Arial"/>
        <family val="2"/>
      </rPr>
      <t>debido a</t>
    </r>
    <r>
      <rPr>
        <sz val="11"/>
        <rFont val="Arial"/>
        <family val="2"/>
      </rPr>
      <t xml:space="preserve"> utilización inadecuada de conceptos parametrizados por la entidad para el registro de hechos económicos en el SIIF Nación</t>
    </r>
  </si>
  <si>
    <t>El jefe de la Oficina de Control  Interno Disciplinario,</t>
  </si>
  <si>
    <t xml:space="preserve">
Evidencia:  
1. Actas de reuniones periódicas con los abogados instructores donde se evalúa avance procesal de las actuaciones disciplinarias,  así como la necesidad probatoria requerida en el proceso.
2. Actas de reparto de procesos disciplinarios y de  actas de asignación de desarrollo de providencias.
3. Análisis estadístico de producción de autos y fallos disciplinarios en los procesos.</t>
  </si>
  <si>
    <r>
      <rPr>
        <sz val="11"/>
        <color rgb="FFFF0000"/>
        <rFont val="Arial"/>
        <family val="2"/>
      </rPr>
      <t xml:space="preserve">debido a:
1. </t>
    </r>
    <r>
      <rPr>
        <sz val="11"/>
        <rFont val="Arial"/>
        <family val="2"/>
      </rPr>
      <t xml:space="preserve"> deficiente o inadecuado control y seguimiento de las actuaciones llevadas a cabo en curso de los procesos disciplinarios.
</t>
    </r>
    <r>
      <rPr>
        <sz val="11"/>
        <color rgb="FFFF0000"/>
        <rFont val="Arial"/>
        <family val="2"/>
      </rPr>
      <t>2</t>
    </r>
    <r>
      <rPr>
        <sz val="11"/>
        <rFont val="Arial"/>
        <family val="2"/>
      </rPr>
      <t xml:space="preserve">. Incumplimiento de la obligaciones de los funcionarios  comisionados por la Oficina de control Interno Disciplinario. </t>
    </r>
  </si>
  <si>
    <t>desde la Sede Central hace seguimiento trimestralmente  a los procesos disciplinarios con el propósito de verificar el cumplimiento de los parámetros normativos establecidos para el adelantamiento de la acción disciplinaria.</t>
  </si>
  <si>
    <t>R63</t>
  </si>
  <si>
    <t>El Subdirector de Proyectos y el Director de Gestión Castastral</t>
  </si>
  <si>
    <t xml:space="preserve">
En caso de identificar novedades en el cumplimiento se reprograman las actividades. Esta actividad se realiza mensulamente.
Evidencia: 
1. Direcciones Territoriales: Cronograma de trabajo, reporte del seguimiento semanal y relación de acciones (si aplica).</t>
  </si>
  <si>
    <t xml:space="preserve">elabora el cronograma de los trámites que serán atendidos durante el mes, dando prioridad a los más antiguos, realizando seguimiento semanal a su ejecución, sea él o a quien designe. Al final del mes se debe evaluar el cumplimiento del cronograma, identificar los trámites progrramados y no atendidos, así como las causales, y proponer las acciones respectivas con el fin de dar cumplimiento en el mes siguiente. </t>
  </si>
  <si>
    <t>por Inoportunidad en los tiempos establecidos para la entrega de los productos resultados del  proceso de formación y actualización catastral con los municipios en jurisdicción del IGAC</t>
  </si>
  <si>
    <t>debido a:
1. Situaciones de orden Público en  los municipios a Intervenir
2. Condiciones medioambientales que afectan la prestación del servicio.
3. Incumplimiento de los pagos de la entidad contratante.</t>
  </si>
  <si>
    <t xml:space="preserve"> elaboran el cronograma y tablero de control de ejecución del proceso de formación o actualización catastral a partir del inicio del proyecto. </t>
  </si>
  <si>
    <t xml:space="preserve">
la dirección de gestión  catastral y las áreas que sean requeridas en el marco del proceso, realizan seguimiento 2 veces al mes al cronograma de ejecución a fin de identificar retrasos, causas y definir las acciones a realizar para el cumplimiento.
Evidencia: 
1. La  dirección de Gestión  Catastral (Sede Central): Cronograma de trabajo, Tableros de control, las listas de asistencia al seguimiento y/o actas de reunión.</t>
  </si>
  <si>
    <t>Inoportunidad en los tiempos establecidos para la entrega de los avalúos comerciales</t>
  </si>
  <si>
    <t>El subdirector de Avalúos  o quen haga sus veces, así como los Directores Territoriales,</t>
  </si>
  <si>
    <t xml:space="preserve">
Esta actividad se hace 2 veces al mes.
Evidencia: 
1. Direcciones Territoriales: Listas de asistencia a reuniones de seguimiento y/o actas de reunión.
2. Subdirección de Avalúos (Sede Central): Listas de asistencia a reuniones de seguimiento y/o actas de reunión.</t>
  </si>
  <si>
    <t xml:space="preserve">debido a:
1. Falta  de Personal
2. Recursos inadecuados o insuficientes.
</t>
  </si>
  <si>
    <t xml:space="preserve">El Director Territorial </t>
  </si>
  <si>
    <t xml:space="preserve">elabora el cronograma de los trámites que serán atendidos durante el mes, dando prioridad a los más antiguos, realizando seguimiento semanal a su ejecución, sea él o a quien designe. Al final del mes se debe evaluar el cumplimiento del cronograma, identificar los trámites previstos y no atendidos, así como las causales, y proponer las acciones respectivas con el fin de dar cumplimiento en el mes siguiente. </t>
  </si>
  <si>
    <t xml:space="preserve">
En caso de identificar novedades en el cumplimiento se reprograman las actividades. Esta actividad se hace mensualmente.
Evidencia: 
1. Direcciones Territoriales: Cronograma de trabajo, reporte del seguimiento semanal y relación de acciones (si aplica).</t>
  </si>
  <si>
    <r>
      <rPr>
        <sz val="11"/>
        <color rgb="FFFF0000"/>
        <rFont val="Arial"/>
        <family val="2"/>
      </rPr>
      <t>por</t>
    </r>
    <r>
      <rPr>
        <sz val="11"/>
        <rFont val="Arial"/>
        <family val="2"/>
      </rPr>
      <t xml:space="preserve"> posibilidad que se generen factores que afectan el proceso de afiliación a la ARL  en los tiempos reales y la selección del nivel de riesgo  </t>
    </r>
  </si>
  <si>
    <t xml:space="preserve">debido a:
1. Recursos inadecuados e insuficientes (económicos, humanos y técnicos)   
2. Falta de entrenamiento.
3. Incumplimiento  de los Procedimientos.
4. Falta de personal
</t>
  </si>
  <si>
    <t>El Responsable en la subdirección de Talento Humano,  el Líder del SGSST,</t>
  </si>
  <si>
    <r>
      <t xml:space="preserve">realiza seguimiento mensual  a la matríz  de afiliación de la ARL a través de la verificación con la ARL  y/o  plataforma. En caso de no realizar la  verificación actividad se hará su respectiva reprogramación.                     </t>
    </r>
    <r>
      <rPr>
        <b/>
        <sz val="9"/>
        <rFont val="Arial"/>
        <family val="2"/>
      </rPr>
      <t/>
    </r>
  </si>
  <si>
    <r>
      <rPr>
        <b/>
        <sz val="9"/>
        <rFont val="Arial"/>
        <family val="2"/>
      </rPr>
      <t xml:space="preserve">La consolidación del informe se hace trimestralmente.
Evidencias:  
</t>
    </r>
    <r>
      <rPr>
        <sz val="9"/>
        <rFont val="Arial"/>
        <family val="2"/>
      </rPr>
      <t xml:space="preserve">Informe Trimestral soportado con las evidencias en DRIVE y/o reporte del indicador de cumplimiento. </t>
    </r>
  </si>
  <si>
    <t xml:space="preserve">debido a:
1. Desconocimiento o incumplimiento de los lineamientos internos de talento humano.
2. Actualización normatividad                                         
3. Reestructuración y/o rediseño del IGAC               
4. Incumplimiento en los tiempos establecidos para dar a respuestas por parte del CNSC a la entidad.                                                              </t>
  </si>
  <si>
    <t xml:space="preserve">El Responsable del subproceso de provisión de empleos </t>
  </si>
  <si>
    <t xml:space="preserve"> realiza seguimiento mensual al Plan de Previsión de Recursos Humanos a través de la verificación y validación de la lista de documentos para la vinculación de funcionarios, contrastando el informe mensual con el soporte de las evidencias subidas en el Drive. En caso de no realizar la actividad se hará la  reprogramación correspondiente.                                                           </t>
  </si>
  <si>
    <t>por la generación de factores que afecten la no transferencia del conocimiento.</t>
  </si>
  <si>
    <t>por  el incumplimiento de los requisitos mínimos para la vinculación de los funcionarios.</t>
  </si>
  <si>
    <t>El Responsable del subproceso de formación y Gestión del Desempeño,</t>
  </si>
  <si>
    <t>realiza seguimiento trimestral al proceso de transferencia del conocimiento a través de la verificación y validación de las actividades programada y su cumplimiento, contrastando con los  informes mensuales (PIC y bienestar e Incentivos), con el soporte de las evidencias subidas en el Drive y  en caso de no realizar la actividad  se hará la  reprogramación correspondiente.</t>
  </si>
  <si>
    <r>
      <t xml:space="preserve">
</t>
    </r>
    <r>
      <rPr>
        <b/>
        <sz val="9"/>
        <rFont val="Arial"/>
        <family val="2"/>
      </rPr>
      <t>Evidencias:</t>
    </r>
    <r>
      <rPr>
        <sz val="9"/>
        <rFont val="Arial"/>
        <family val="2"/>
      </rPr>
      <t xml:space="preserve">  Informe Trimestral  soportado con las evidencias en DRIVE y/o reporte del indicador de cumplimiento </t>
    </r>
  </si>
  <si>
    <t>GTI-5</t>
  </si>
  <si>
    <t xml:space="preserve">por la  calidad de la información  publicada en la ICDE </t>
  </si>
  <si>
    <t xml:space="preserve">El Profesional designado  de la subdirección de información. </t>
  </si>
  <si>
    <r>
      <rPr>
        <sz val="9"/>
        <color theme="1"/>
        <rFont val="Arial"/>
        <family val="2"/>
      </rPr>
      <t>El Profesional designado  de la subdirección de información</t>
    </r>
    <r>
      <rPr>
        <sz val="11"/>
        <color theme="1"/>
        <rFont val="Arial"/>
        <family val="2"/>
      </rPr>
      <t xml:space="preserve">. </t>
    </r>
  </si>
  <si>
    <t xml:space="preserve">Semestralmente el profesional responsable de la subdireccion de informacion, realiza una revision de la informacion publicada y la compara con los parametros establecidos en los procedimientos, generando un informe de validacion, en caso de presentarse inconsistencia se realiza un ajuste del procedimiento de ser necesario
</t>
  </si>
  <si>
    <t>realiza un comité de seguimiento  quincenal para conocer los avances del proyecto de fortalecimiento de la ICDE  desde las siste vias estratégicas.</t>
  </si>
  <si>
    <t xml:space="preserve">Evidencia:  Informe de validación </t>
  </si>
  <si>
    <t>Evidencia: Actas de reunión y/o registros de asistencia</t>
  </si>
  <si>
    <t>Informe Validado</t>
  </si>
  <si>
    <t xml:space="preserve"> Actas de reunión y/o registros de asistencia</t>
  </si>
  <si>
    <t>debido a:
1. Alta rotación de personal que genera pérdida de recurso humano con conocimiento y experticia en los procesos.
2. Desconocimiento por parte del equipo técnico de las especificaciones y estándares de producción o del marco de la infraestructura de datos espaciales ICDE
3. Insuficiente comunicación y socialización de los procesos cartográficos y metodologías de trabajo.
4. Falta de verificación del cumplimiento de normatividad vigente, estándares o especificaciones técnicas durante las diferentes etapas del proceso de producción de información cartográfica básica
5. Daño de los equipos tecnológicos especializados para la producción cartográfica.
6. Falta o insuficiente mantenimiento y/o calibración de equipos de oficina y de campo (topográficos y estaciones de trabajo)
7. Fallas u obsolescencia de la cámara aérea digital
8. Insuficiente software especializado
9. Los datos recopilados durante los trabajos realizados en campo, en algunas ocasiones no cumplen las especificaciones técnicas.
10. Inadecuada capacidad de la infraestructura tecnológica para la producción cartográfica
11. Revisión de los productos cartográficos sin la metodología adecuada para determinar el cumplimiento de los estándares o especificaciones técnicas
12. Débil revisión de la aplicación de los lineamientos de la ICDE durante el proceso de producción cartográfica.</t>
  </si>
  <si>
    <t xml:space="preserve">antes y después de la comisión realiza verificación de equipos para control terrestre y clasificación de campo para realizar el trabajo asignado llevando a cabo pruebas de funcionamiento. En caso de encontrar fallas en los equipos, los reporta al responsable del almacén para que actualice el listado sobre el estado operativo de los equipos y se programe su revisión y mantenimiento respectivo.
</t>
  </si>
  <si>
    <t xml:space="preserve">El responsable de la administración de los equipos,
</t>
  </si>
  <si>
    <r>
      <t xml:space="preserve">, en cada etapa de elaboración del producto cartográfico, verifica el cumplimiento de especificaciones y estándares de producción de la etapa anterior, registrando las observaciones en los formatos de listas de chequeo o de aseguramiento de la calidad. En caso de encontrar algún incumplimiento, informa al Profesional Líder de la producción cartografica para que se tomen las acciones pertinentes. 
</t>
    </r>
    <r>
      <rPr>
        <b/>
        <sz val="9"/>
        <rFont val="Arial"/>
        <family val="2"/>
      </rPr>
      <t/>
    </r>
  </si>
  <si>
    <t>El Líder de la Producción Cartográfica</t>
  </si>
  <si>
    <t>El Profesional líder en validación de productos cartográficos,</t>
  </si>
  <si>
    <t xml:space="preserve">Los Ingenieros de sistemas de cada Dirección Territorial y el Líder de mesa de servicios, </t>
  </si>
  <si>
    <t>mensualmente, verifican el estado de las solicitudes de atención, así como los seguimientos asociados a aquellas en estado 'No resuelto', con el objetivo de identificar los motivos por los cuales no se ha dado solución. En caso de encontrar solicitudes no resueltas en los plazos de los Acuerdos de Niveles de Servicio (ANS), se realiza un informe para la diercción de tecnología, para la generación de un plan de atención de solicitudes.</t>
  </si>
  <si>
    <t>por incumplimiento en los acuerdos de niveles de servicio del proceso,</t>
  </si>
  <si>
    <t xml:space="preserve">debido a:
1. Mala o ausente programación de mantenimientos
2. Falta de recursos para la adquisición de insumos para la realización de mantenimientos
3. Ausencia o inasistencia del personal crítico de DTIC,  cuyo conocimiento especializado es requerido para el desarrollo de la jornada normal de trabajo </t>
  </si>
  <si>
    <t xml:space="preserve">El Profesional designado de la subdirección, </t>
  </si>
  <si>
    <t>semestralmente  realiza seguimiento al cronograma de mantenimientos preventivos de la infraestructura tecnológica programados en la vigencia, con el fin de asegurar la disponibilidad de los servicios de TI. En caso de identificar retrasos se informa a la jefatura de la OITpara que se realicen las gestiones pertinentes para efectuar las actividades.</t>
  </si>
  <si>
    <t xml:space="preserve">trimestralmente el Coordinador del GIT de Infraestructura Tecnológica monitorea de manera aleatoria los espacios con recursos de DTIC, con el fin de identificar la ocurrencia de un evento que pueda representar la no disponibilidad del servicio de DTIC. En caso de encontrar novedades o fallas en la infraestructura tecnológica, se informa a jefatura de la OIT para priorizar su mantenimiento. </t>
  </si>
  <si>
    <t>Es un riesgo que esta controlado bajo las condiciones de mesa de servicios</t>
  </si>
  <si>
    <t>El Director de regulación y Habilitación</t>
  </si>
  <si>
    <t>verifica el contenido del proyecto de Acto administrativo del subproceso de habilitación, posteriormente envía para revisión de la oficina Asesora Jurídica y finalmente aprobación y firma por parte de la Dirección General.</t>
  </si>
  <si>
    <r>
      <rPr>
        <b/>
        <sz val="9"/>
        <rFont val="Arial"/>
        <family val="2"/>
      </rPr>
      <t>Esta actividad se hace en cada evento.
Evidencia</t>
    </r>
    <r>
      <rPr>
        <sz val="9"/>
        <rFont val="Arial"/>
        <family val="2"/>
      </rPr>
      <t>: Correo de envío del proyecto de Acto Administrativo al proceso a la Oficina Asesora Jurídica y envio a la Dirección General  para publicación en el diario oficial.</t>
    </r>
  </si>
  <si>
    <t>Correo de envío del proyecto de Acto Administrativo al proceso a la Oficina Asesora Jurídica y envio a la Dirección General  para publicación en el diario oficial.</t>
  </si>
  <si>
    <t xml:space="preserve">debido a:
1. Inadecuada gestión de la infraestructura física y tecnológica.
2. Inadecuado manejo en la asignación de correspondencia de servicios solicitados por terceros
3. Demoras en los procesos contractuales 
4. Baja capacidad institucional, por la alta rotación de personal, se pierde continuidad y conocimientos de funcionarios y contratistas.
5. Deficiencia en la comunicación y coordinación dentro de los procesos del IGAC para la entrega de productos internos a tiempo.
6. Insuficiente asignación de recursos frente a los compromisos del proceso.
7. Inadecuada planeación del proyecto.
8. Contingencias que dificulten los desplazamientos de personal para realizar trabajos en campo. </t>
  </si>
  <si>
    <t>El Director de la Dirección de Investigación y Prospectiva,</t>
  </si>
  <si>
    <r>
      <t xml:space="preserve">
</t>
    </r>
    <r>
      <rPr>
        <b/>
        <sz val="9"/>
        <rFont val="Arial"/>
        <family val="2"/>
      </rPr>
      <t>Evidencia:</t>
    </r>
    <r>
      <rPr>
        <sz val="9"/>
        <rFont val="Arial"/>
        <family val="2"/>
      </rPr>
      <t xml:space="preserve"> Informe mensual consolidado de seguimiento al Plan de Acción Anual (PAA) y/o correos lectrónicos de entrega de informes</t>
    </r>
  </si>
  <si>
    <t>verifica mensualmente el cumplimiento de las actividades propuestas en el Plan de Acción Anual (PAA) y los cronogramas de los proyectos, analizando los informes entregados a través de correo electrónico por cada responsable de Proyecto. En caso de encontrar algún retraso, o posible retraso, se toman las decisiones y reprogramaciones necesarias para cumplir las metas anuales.</t>
  </si>
  <si>
    <t xml:space="preserve">El Funcionario y/o contratista delegado por el Director de la Dirección de Investigación y Prospectiva, </t>
  </si>
  <si>
    <t>realiza quincenalmente el seguimiento al estado de las peticiones descargando el reporte de SIGAC. En caso de encontrar peticiones que no se han respondido, informa al responsable antes de vencer el plazo de respuesta y comunica al Director de la Dirección de Investigación y Prospectiva, sobre las peticiones pendientes por responder.</t>
  </si>
  <si>
    <r>
      <t xml:space="preserve">
</t>
    </r>
    <r>
      <rPr>
        <b/>
        <sz val="9"/>
        <rFont val="Arial"/>
        <family val="2"/>
      </rPr>
      <t>Evidencia:</t>
    </r>
    <r>
      <rPr>
        <sz val="9"/>
        <rFont val="Arial"/>
        <family val="2"/>
      </rPr>
      <t xml:space="preserve">  Reporte de pendientes del aplicativo de correspondencia y/o correos electrónicos informando las peticiones pendientes (según sea el caso).</t>
    </r>
  </si>
  <si>
    <t>por posibilidad de recibir o solicitar cualquier dádiva o beneficio a nombre propio o de terceros con el fin de obtener información reservada o clasificada, conseguir un resultado de un proyecto de investigación antes de ser publicado,</t>
  </si>
  <si>
    <t>Responsables</t>
  </si>
  <si>
    <t>debido a:
1. Falta de apropiación de valores institucionales.
2. Falta de verificación del cumplimiento de normatividad vigente, estándares o especificaciones técnicas.
3. Recibimiento de solicitudes del usuario de manera  directa por parte de los funcionarios o contratistas de Gestión Geodésica
4. Publicación inoportuna de los datos geodésicos en la página web</t>
  </si>
  <si>
    <r>
      <rPr>
        <sz val="11"/>
        <color rgb="FFFF0000"/>
        <rFont val="Arial"/>
        <family val="2"/>
      </rPr>
      <t>por</t>
    </r>
    <r>
      <rPr>
        <sz val="11"/>
        <rFont val="Arial"/>
        <family val="2"/>
      </rPr>
      <t xml:space="preserve"> el incumplimiento en la ejecución del presupuesto de inversión y en las metas proyecto y PND</t>
    </r>
  </si>
  <si>
    <r>
      <rPr>
        <sz val="11"/>
        <color rgb="FFFF0000"/>
        <rFont val="Arial"/>
        <family val="2"/>
      </rPr>
      <t xml:space="preserve">por </t>
    </r>
    <r>
      <rPr>
        <sz val="11"/>
        <rFont val="Arial"/>
        <family val="2"/>
      </rPr>
      <t>manipulación y/o sustracción indebida de información  geográfica durante el proceso  previo a su publicación o presentación de resultados, para beneficio propio o de un tercero.</t>
    </r>
  </si>
  <si>
    <r>
      <t>debido a:
1. Casos no registrados en la mesa de servicios del Instituto
2. Demoras en la contratación
3. Insuficiente personal (funcionarios y contratistas) para atender las solicitudes de soporte de usuario final
4. Niveles bajos o ausencia de seguimientos a las solicitudes de atención
5. Errores en la tipificación de las solicitudes en cuanto a urgencia y prioridad
6. Registro de solicitudes con alta complejidad que requieren esfuerzo de desarrollo o implementaciones de infraestructura no disponible
8.</t>
    </r>
    <r>
      <rPr>
        <sz val="11"/>
        <color rgb="FFFF0000"/>
        <rFont val="Arial"/>
        <family val="2"/>
      </rPr>
      <t xml:space="preserve"> Ataques a la infraestructura tecnológica por agentes externos o internos</t>
    </r>
  </si>
  <si>
    <t>MENÚ PRINCIPAL</t>
  </si>
  <si>
    <t>INICIO</t>
  </si>
  <si>
    <t>CONTEXTO E IDENTIFICACIÓN</t>
  </si>
  <si>
    <t>PROB E IMPACTO INHERENTE</t>
  </si>
  <si>
    <t>MAPA DE CALOR INHERENTE</t>
  </si>
  <si>
    <t>MAPA DE CALOR RESIDUAL</t>
  </si>
  <si>
    <t>MAPAS INHERENTE Y RESIDUAL</t>
  </si>
  <si>
    <t>VALORACIÓN DEL CONTROL</t>
  </si>
  <si>
    <t>FÓRMULAS</t>
  </si>
  <si>
    <t xml:space="preserve"> OPCIONES</t>
  </si>
  <si>
    <t>OPCIONES</t>
  </si>
  <si>
    <t>VIGENCIA 2022</t>
  </si>
  <si>
    <t xml:space="preserve"> antes del uso del espectroradiómetro, valida que el equipo está funcionando dentro de los rangos apropiados en sus puntos mínimo y máximo, tomando la muestra en una tabla denominada spectralon. En caso de encontrar inconsistencias se manda a calibrar el equipo. Adicionalmente, cada año el responsable del laboratorio solicita la contratación de la calibración y mantenimiento de todos los espectroradiómetros para asegurar la precisión de los datos.</t>
  </si>
  <si>
    <t>El responsable del laboratorio de espectroradiometria</t>
  </si>
  <si>
    <t>anualmente  revisan la necesidad de actualizar software obsoleto requerido para su operación, a través de listado de verificación. En caso de encontrar un software obsoleto, cada responsable de proyecto solicita la destinación de los recursos y presenta el requerimiento a la Dirección de tecnologias de la información y comunicaciones para que realicen la adquisición de las licencias.</t>
  </si>
  <si>
    <t>Los responsables de los proyectos</t>
  </si>
  <si>
    <t>debido a: 
1. Desconocimiento de los procedimientos.
2. Incumplimiento de los lineamientos dados por la Oficina Comercial.
3. Planeación inadecuada de las actividades.</t>
  </si>
  <si>
    <t>El jefe de la Oficina Comercial y los responsables desigandos</t>
  </si>
  <si>
    <t>monitorean las oportunidades de negocio a través del proceso de Gestión Comercial quien las consolida, las valida y viabiliza acorde con la estrategia del plan de mercadeo del instituto. En casos excepcionales, el proceso establece acciones de contingencia para cumplir con el requerimiento.</t>
  </si>
  <si>
    <t xml:space="preserve">
Evidencia: Base de datos con la gestión de la Oficina Comercial desde el momento en que se detecta la oportunidad del negocio identificando la trazabilidad de este hasta su cierre.</t>
  </si>
  <si>
    <t>por la parcialidad en los ejercicios de auditoría.</t>
  </si>
  <si>
    <t>por incumplimiento del Programa Anual de Auditorías Internas de Gestión</t>
  </si>
  <si>
    <t xml:space="preserve">El Jefe de la Oficina de Control Interno </t>
  </si>
  <si>
    <t>realiza mensualmente seguimiento al Programa Anual de Auditorias Internas de Gestión junto con el equipo de la OCI a través del monitoreo del Plan de Acción Anual PAA vigente. En caso de detectar un posible incumplimiento del Programa, se realiza un ajuste al cronograma de las actividades</t>
  </si>
  <si>
    <t>Evidencia: Correo Electronico al seguimiento al Programa Anual de Auditorias Internas, Acta de reunión (en caso de algun incumplimiento) y/o cronograma de auditoría verificado.</t>
  </si>
  <si>
    <t xml:space="preserve">Evidencia: Resultados de la evaluación a los auditores y/o plan de mejoramiento individual (si aplica). </t>
  </si>
  <si>
    <t>por la Omisión y/o encubrimiento deliberado durante la revisión y verificación 
de situaciones irregulares encontradas en el proceso auditor, para favorecimiento propio o de terceros</t>
  </si>
  <si>
    <t>El equipo de Profesionales del GIT gestión Contractual</t>
  </si>
  <si>
    <t>realiza una difusión o socialización en temas inherentes a la función de supervisión con el fin de afianzar los conocimientos técnicos que permitan mejorar la supervisión de los contratos.</t>
  </si>
  <si>
    <t>Evidencia: Soprte de lña difusión o socialización (Tips, capacitaciones, entre otros)</t>
  </si>
  <si>
    <t>debido a :
1. Falta de recursos financieros para cumplir con los requisitos en la prestación de servicios administrativos e infraestructura física. 
2. Falta de oportunidad en el mantenimiento de los bienes, equipos e inmuebles de la entidad.
3. Debilidad en el seguimiento de los planes de mantenimiento.
4. Falta de personal en sede Central y Direcciones Territoriales para el cubrimiento de las actividades en la prestación de servicios administrativos y/o infraestructura física.</t>
  </si>
  <si>
    <t>Debido a:
1. No aplicación de los  procedimientos internos  para evaluar la calidad de datos geoespaciales que se van a publicar.
 2. Falta de validación de la información con las fuentes o entidades aliadas a la ICDE que transversalmente generan cifras, datos o información relacionada con la misión de la ICDE.
3. Falta de oportunidad en la publicación de la información
4. Ausencia de una metodología que permita periódicamente estar informados a cerca de como avanza la gestión de las siete vías estratégicas de la ICDE</t>
  </si>
  <si>
    <t xml:space="preserve">debido a a:
1. Falta de competencias y destrezas de los auditores internos para la ejecución de auditorías.
2. No contar con la información suficiente y oportuna para la realización de la Auditoria.
3. Desconocimiento por parte del auditor de las normas vigentes aplicables al proceso auditado.
4. Pérdida de la información recopilada y de trabajo de la Oficina de Control Interno.
</t>
  </si>
  <si>
    <t>por inoportunidad o imprecisión en la difusión y comercialización con eficacia los servicios de la entidad.</t>
  </si>
  <si>
    <r>
      <rPr>
        <sz val="11"/>
        <color rgb="FFFF0000"/>
        <rFont val="Arial"/>
        <family val="2"/>
      </rPr>
      <t>debido a:</t>
    </r>
    <r>
      <rPr>
        <sz val="11"/>
        <rFont val="Arial"/>
        <family val="2"/>
      </rPr>
      <t xml:space="preserve">
1. Deficiencia en la atención prestada a los ciudadanos o grupos de interés
2. No contar con recursos tecnológicos para hacer seguimiento y agilizar las peticiones presentadas por los ciudadanos
3. Falta de conocimiento del personal de la normatividad vigente en derechos de petición</t>
    </r>
  </si>
  <si>
    <t>debido a :
1. Falta de verificación del cumplimiento de normatividad vigente, estándares o especificaciones técnicas durante las diferentes etapas del proceso de producción de información cartográfica básica.
2. Falta de apropiación de valores éticos 
3. Falta de control en el manejo de la información
4. Acceso no autorizado a recursos tecnológicos y sistemas de información del proceso cartográfico
5. Tráfico de influencias y/o amiguismos</t>
  </si>
  <si>
    <t>debido a :
1. Presencia de intereses particulares o conflicto de intereses por la destinación del uso del suelo.
2. Debilidades en los procesos de apropiación de valores institucionales
3.Presiones generadas por las relaciones del personal del LNS entre ellos o con sus partes interesadas.
4. Presiones financieras
5. Presiones por proveedores o clientes.
6. Clientelismo y amiguismo</t>
  </si>
  <si>
    <t xml:space="preserve">debido a :
1. Falta de conocimiento de los procedimientos establecidos.
2. Recursos inadecuados o insuficientes.
</t>
  </si>
  <si>
    <t xml:space="preserve">debido a:
1. Incumplimiento del  Procedimiento
2. Retrasos en la ejecución de las estrategias para el cumplimiento de transferencia del conocimiento.
</t>
  </si>
  <si>
    <t xml:space="preserve">Realiza seguimiento mensual al estado de PQRSD registradas en el sistema de gestión documental a cargo de la Sede Central o de las Direcciones Territoriales, identificando las que presentan retrasos de vigencias anteriores con el fin de que sean atendidas y se dé respuesta por parte de la entidad. En caso de encontrar PQRSD con atrasos superiores a la vigencia anterior se generan acciones correctivas por parte del responsable a cargo de las PQRSD en las Área en Sede Central o Dirección Territorial para solventar la situación.  
</t>
  </si>
  <si>
    <r>
      <rPr>
        <b/>
        <sz val="9"/>
        <rFont val="Arial"/>
        <family val="2"/>
      </rPr>
      <t xml:space="preserve">Evidencia: </t>
    </r>
    <r>
      <rPr>
        <sz val="9"/>
        <rFont val="Arial"/>
        <family val="2"/>
      </rPr>
      <t>Correo electrónico de seguimiento desde la Oficina de Relación con el Ciudadano</t>
    </r>
  </si>
  <si>
    <t xml:space="preserve">Realiza verificación trimestral de las encuestas contestadas por los usuarios posterior a la prestación del servicio en los diferentes canales de atención, con el fin de identificar posibles prácticas en las cuales se vea involucrada la entrega de dádivas o beneficios a nombre propio de funcionarios o para terceros. En caso de encontrar que se presentó esta situación, se remite al órgano competente en el IGAC para la investigación disciplinaria o las medidas correspondientes de acuerdo con el tipo de vinculación. 
</t>
  </si>
  <si>
    <t>Hace revisión aleatoria del 60% de las quejas y denuncias con el fin de identificar posibles prácticas en las cuales se vea involucrada la entrega de dádivas o beneficios a nombre propio de funcionarios o para terceros. En caso de encontrar que se presentó esta situación, se remite al órgano competente en el IGAC para la investigación disciplinaria o las medidas correspondientes de acuerdo con el tipo de vinculación</t>
  </si>
  <si>
    <r>
      <rPr>
        <b/>
        <sz val="9"/>
        <rFont val="Arial"/>
        <family val="2"/>
      </rPr>
      <t>Evidencia:</t>
    </r>
    <r>
      <rPr>
        <sz val="9"/>
        <rFont val="Arial"/>
        <family val="2"/>
      </rPr>
      <t xml:space="preserve"> Reporte de las encuestas contestadas por los usuarios y/o correo electrónico con el seguimiento realizado el jefe de la Oficina de Relación con el Ciudadano.</t>
    </r>
  </si>
  <si>
    <r>
      <rPr>
        <b/>
        <sz val="9"/>
        <rFont val="Arial"/>
        <family val="2"/>
      </rPr>
      <t xml:space="preserve">Evidencia: </t>
    </r>
    <r>
      <rPr>
        <sz val="9"/>
        <rFont val="Arial"/>
        <family val="2"/>
      </rPr>
      <t>Reporte mensual de  la revisión de quejas y denuncias</t>
    </r>
  </si>
  <si>
    <t>Reporte de las encuestas contestadas por los usuarios y/o correo electrónico con el seguimiento realizado el jefe de la Oficina de Relación con el Ciudadano.</t>
  </si>
  <si>
    <t>Reporte mensual de  la revisión de quejas y denuncias</t>
  </si>
  <si>
    <t>, cada vez que se realice una solicitud de muestra para análisis químico, físico, mineralógico y biológico, debe entregar únicamente la orden de consignación al usuario y por ningún motivo entregar datos como el número de solicitud, de laboratorio de las muestras o datos como quienes seran los encargados de realizar su analisis, con el fin de que los análistas intervinientes en el proceso desconozcan la identidad del usuario quien realizó la solicitud y de que el cliente no conozca los datos con respecto a la identificación de sus muestras y quienes seran los encargados de analizarlas; y así garantizar la confidencialidad e imparcialidad en las actividades y en el  manejo de las muestras en el laboratorio. En caso de que el usuario requiera  tener mayor información se debe aplicar lo establecido en el procedimiento "Análisis de muestras en el LNS", y en todo caso evitar que se revele información sobre las personas involucradas en la ejecución de analisis de las muestras.</t>
  </si>
  <si>
    <t xml:space="preserve"> verificará el cumplimiento de los requisitos de la contratación y en caso de presentar inconsistencias se devolverá mediante lista de chequeo para las respectivas correcciones.                                                                                        </t>
  </si>
  <si>
    <t xml:space="preserve">solicita reporte mensual de la apertura y cierre de las bodegas a la empresa de vigilancia y seguridad a cargo, con el fin de verificar las fechas de apertura, cierre y novedades relevantes presentadas, propendiendo por el manejo y custodia eficiente de los recursos físicos.
</t>
  </si>
  <si>
    <t>debido a:
1. Insuficiencia y recortes en el presupuesto asignado.
2. Entrega de productos supeditados al suministro de insumos por parte de terceros lo que dificulta la entrega de los mismos.
3. Problemas de orden público a nivel nacional que pueden afectar las actividades de campo.
4. Planeación inadecuada de las actividades de los estudios agrológicos.
5. Aplicación parcial de los documentos del SGI
6. Personal contratado no idoneo para la ejecución de actividades en el proceso de Gestión Agrológica</t>
  </si>
  <si>
    <t>por pérdida de la muestra de suelos en las instalaciones del IGAC</t>
  </si>
  <si>
    <t>debido a:
1. Aplicación parcial de los procedimientos y demás documentos del SGI relacionados con el manejo de la muestra en el LNS.
2. Inadecuada manipulación, almacenamiento y transporte de la muestra
3. Inadecuada identificación, codificación y rotulación de la muestra</t>
  </si>
  <si>
    <t>por una posible manipulación de la información o manejo de las muestras del LNS y/o alteración de los resultados de los productos agrológicos para beneficio propio o de un tercero</t>
  </si>
  <si>
    <t xml:space="preserve">realiza reuniones de seguimiento trimestral al reporte y análisis de las metas e indicadores, con el fin de verificar el cumplimiento en la generación de los productos programados por el proceso de Gestión Agrológica. En caso de que se detecten desviaciones se analizan las causas y se determinan las acciones que deben adelantar los responsables.
</t>
  </si>
  <si>
    <r>
      <rPr>
        <b/>
        <sz val="9"/>
        <rFont val="Arial"/>
        <family val="2"/>
      </rPr>
      <t>Evidencia:</t>
    </r>
    <r>
      <rPr>
        <sz val="9"/>
        <rFont val="Arial"/>
        <family val="2"/>
      </rPr>
      <t xml:space="preserve"> Reporte del seguimiento de metas e indicadores y acciones evidenciados en el actas de reuniones y/o registro de asistencia.</t>
    </r>
  </si>
  <si>
    <t>El Facilitador del Sistema de Gestión Integrado (SGI) o el Profesional de apoyo al SGI en el Laboratorio nacional de Suelos</t>
  </si>
  <si>
    <t xml:space="preserve">realiza el seguimiento al cumplimiento de la documentación del SGI, formatos y sus controles, como mínimo una vez cada dos meses, lo cual se debe hacer a través de la aplicación de listas de chequeo que permitan evaluar el cumplimiento del paso a paso para generar los productos de la Subdirección. En caso de que se encuentre una desviación o desconocimiento en el procedimiento para generar los productos por alguno de los servidores públicos, se procederá a hacer una reinducción del proceso o se cambiará de actividad. 
</t>
  </si>
  <si>
    <t xml:space="preserve">
Evidencia: Listas de chequeo diligenciadas, la actualización de la documentación según aplique y soportes de la reinducción o cambio de actividad (si aplica).</t>
  </si>
  <si>
    <t xml:space="preserve">
Evidencia: Reporte mensual del estado de los proyectos o convenios y/o evidencias de reprocesos según aplique.</t>
  </si>
  <si>
    <t>El Profesional de enlace de la subdirección de agrología con el Laboratorio Nacional de Suelos</t>
  </si>
  <si>
    <t xml:space="preserve">, cada vez que se requiera, envía las muestras de las comisiones de campo al Laboratorio Nacional de Suelos (LNS). Posteriormente, el Profesional de enlace realiza el control y seguimiento al comparar el formato de solicitud de muestras cliente interno con las muestras que realmente llegan al laboratorio. En caso de encontrar inconsistencias lleva a cabo el seguimiento respectivo hasta encontrar la razón del desvío de las muestras, y en caso de ser necesario solicita el envío de una nueva muestra.
</t>
  </si>
  <si>
    <t>Evidencias: Formato Control de envío y recepción de muestras y soportes del seguimiento o solicitud de una nueva muestra (si aplica).</t>
  </si>
  <si>
    <t>Evidencia: Listas de chequeo aplicadas y/o soportes de la reinducción (si aplica)</t>
  </si>
  <si>
    <t>Formato Control de envío y recepción de muestras y soportes del seguimiento o solicitud de una nueva muestra (si aplica).</t>
  </si>
  <si>
    <t xml:space="preserve">realiza el seguimiento al cumplimiento de la documentación del SGI, formatos y sus controles, como mínimo una vez cada dos meses, lo cual se debe hacer a través de la aplicación de listas de chequeo que permitan evaluar el cumplimiento del paso a paso para generar los productos de la Subdirección. En caso de que se encuentre una desviación o desconocimiento en el procedimiento para generar los productos por alguno de los servidores públicos, se procederá a hacer una reinducción del proceso o se cambiará de actividad. </t>
  </si>
  <si>
    <t>El Facilitador del Sistema de Gestión Integrado (SGI) o apoyo al SGI en el  Laboratorio Nacional de Suelos</t>
  </si>
  <si>
    <t>El Profesional de apoyo en el  Laboratorio Nacional de Suelos</t>
  </si>
  <si>
    <t xml:space="preserve">evalúa trimestralmente las cartas control de los procesos en curso, con el fin de garantizar el control de los procedimientos analíticos. En caso de encontrar comportamientos anormales o atípicos, se realiza el análisis de causas y se determinan las acciones que se deben llevar a cabo para identificar la falla y corregirla posteriormente. </t>
  </si>
  <si>
    <t xml:space="preserve">
Evidencia: Formato de Evaluación de las cartas control </t>
  </si>
  <si>
    <t>El responsable de la recepción en el LNS</t>
  </si>
  <si>
    <t xml:space="preserve">
Evidencia: Compromiso firmados de confidencialidad, imparcialidad e independencia por parte del responsable de la recepción en el LNS.</t>
  </si>
  <si>
    <t>El responsable del SGI o el profesional apoyo al SGI en el  Laboratorio Nacional de Suelos</t>
  </si>
  <si>
    <t xml:space="preserve">, cada vez que ingrese un funcionario o contratista a desarrollar actividades en el Laboratorio Nacional de Suelos, debe verificar que se firme el compromiso de confidencialidad, imparcialidad e independencia con el fin de garantizar que todas las personas se comprometan a implementar y mantener los lineamientos de imparcialidad establecidos en el laboratorio, en caso de encontrar desviaciones se debe informar al coordinador del laboratorio y al responsable del SGI para que se tomen las medidas pertinentes.
</t>
  </si>
  <si>
    <t xml:space="preserve">
Evidencia: Compromisos firmados de confidencialidad, imparcialidad e independencia.</t>
  </si>
  <si>
    <t xml:space="preserve">El Responsable de la Dirección de Regulación y Habilitación </t>
  </si>
  <si>
    <t xml:space="preserve">en caso de que la regulación se declare inaplicable, recibe el fallo por parte del ente judicial y verifica cuál fue el contenido declarado como inaplicable, para proceder con las acciones pertinentes y corregir la inconformidad legal presentada mediante la expedición de un nuevo acto administrativo. 
</t>
  </si>
  <si>
    <r>
      <rPr>
        <b/>
        <sz val="9"/>
        <rFont val="Arial"/>
        <family val="2"/>
      </rPr>
      <t xml:space="preserve">Evidencia: </t>
    </r>
    <r>
      <rPr>
        <sz val="9"/>
        <rFont val="Arial"/>
        <family val="2"/>
      </rPr>
      <t>Correo de envío del proyecto de Acto Administrativo a la Oficina Asesora de Comunicaciones para publicación en la página web; y/o link de publicación del Acto Administrativo.</t>
    </r>
  </si>
  <si>
    <r>
      <rPr>
        <b/>
        <sz val="9"/>
        <rFont val="Arial"/>
        <family val="2"/>
      </rPr>
      <t xml:space="preserve">
Evidencia: </t>
    </r>
    <r>
      <rPr>
        <sz val="9"/>
        <rFont val="Arial"/>
        <family val="2"/>
      </rPr>
      <t>Correo remisorio y/o memorando con las observaciones al proceso técnico que proyectó el acto.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</si>
</sst>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54" x14ac:knownFonts="1">
    <font>
      <sz val="11"/>
      <color theme="1"/>
      <name val="Calibri"/>
      <family val="2"/>
      <scheme val="minor"/>
    </font>
    <font>
      <b/>
      <sz val="10"/>
      <name val="Arial"/>
      <family val="2"/>
    </font>
    <font>
      <sz val="10"/>
      <name val="Arial"/>
      <family val="2"/>
    </font>
    <font>
      <sz val="11"/>
      <color theme="1"/>
      <name val="Arial"/>
      <family val="2"/>
    </font>
    <font>
      <sz val="10"/>
      <color theme="1"/>
      <name val="Arial"/>
      <family val="2"/>
    </font>
    <font>
      <b/>
      <sz val="11"/>
      <color theme="1"/>
      <name val="Arial"/>
      <family val="2"/>
    </font>
    <font>
      <sz val="10"/>
      <color theme="1"/>
      <name val="Calibri"/>
      <family val="2"/>
      <scheme val="minor"/>
    </font>
    <font>
      <b/>
      <sz val="10"/>
      <color theme="1"/>
      <name val="Calibri"/>
      <family val="2"/>
      <scheme val="minor"/>
    </font>
    <font>
      <sz val="9"/>
      <color indexed="81"/>
      <name val="Tahoma"/>
      <family val="2"/>
    </font>
    <font>
      <b/>
      <sz val="9"/>
      <color indexed="81"/>
      <name val="Tahoma"/>
      <family val="2"/>
    </font>
    <font>
      <b/>
      <sz val="10"/>
      <color theme="0"/>
      <name val="Arial"/>
      <family val="2"/>
    </font>
    <font>
      <sz val="9"/>
      <name val="Arial"/>
      <family val="2"/>
    </font>
    <font>
      <b/>
      <sz val="11"/>
      <name val="Arial"/>
      <family val="2"/>
    </font>
    <font>
      <b/>
      <sz val="26"/>
      <color theme="0"/>
      <name val="Calibri"/>
      <family val="2"/>
      <scheme val="minor"/>
    </font>
    <font>
      <b/>
      <sz val="9"/>
      <name val="Arial"/>
      <family val="2"/>
    </font>
    <font>
      <b/>
      <sz val="11"/>
      <color theme="0"/>
      <name val="Arial"/>
      <family val="2"/>
    </font>
    <font>
      <b/>
      <sz val="36"/>
      <color theme="0"/>
      <name val="Calibri"/>
      <family val="2"/>
      <scheme val="minor"/>
    </font>
    <font>
      <b/>
      <sz val="12"/>
      <color theme="1"/>
      <name val="Arial"/>
      <family val="2"/>
    </font>
    <font>
      <i/>
      <sz val="14"/>
      <color theme="1"/>
      <name val="Calibri"/>
      <family val="2"/>
      <scheme val="minor"/>
    </font>
    <font>
      <b/>
      <sz val="12"/>
      <color theme="0"/>
      <name val="Arial"/>
      <family val="2"/>
    </font>
    <font>
      <sz val="11"/>
      <name val="Arial"/>
      <family val="2"/>
    </font>
    <font>
      <b/>
      <sz val="9"/>
      <color rgb="FF000000"/>
      <name val="Tahoma"/>
      <family val="2"/>
    </font>
    <font>
      <sz val="9"/>
      <color rgb="FF000000"/>
      <name val="Tahoma"/>
      <family val="2"/>
    </font>
    <font>
      <b/>
      <sz val="11"/>
      <color theme="1"/>
      <name val="Calibri"/>
      <family val="2"/>
      <scheme val="minor"/>
    </font>
    <font>
      <b/>
      <sz val="10"/>
      <color rgb="FF000000"/>
      <name val="Arial"/>
      <family val="2"/>
    </font>
    <font>
      <sz val="10"/>
      <color rgb="FF000000"/>
      <name val="Arial"/>
      <family val="2"/>
    </font>
    <font>
      <sz val="11"/>
      <color rgb="FFFF0000"/>
      <name val="Arial"/>
      <family val="2"/>
    </font>
    <font>
      <sz val="10"/>
      <color rgb="FFFF0000"/>
      <name val="Arial"/>
      <family val="2"/>
    </font>
    <font>
      <sz val="10"/>
      <name val="Tahoma"/>
      <family val="2"/>
    </font>
    <font>
      <b/>
      <sz val="11"/>
      <name val="Tahoma"/>
      <family val="2"/>
    </font>
    <font>
      <sz val="11"/>
      <name val="Tahoma"/>
      <family val="2"/>
    </font>
    <font>
      <sz val="8"/>
      <name val="Arial"/>
      <family val="2"/>
    </font>
    <font>
      <sz val="12"/>
      <color theme="1"/>
      <name val="Arial"/>
      <family val="2"/>
    </font>
    <font>
      <b/>
      <sz val="18"/>
      <color theme="1"/>
      <name val="Arial"/>
      <family val="2"/>
    </font>
    <font>
      <sz val="11"/>
      <color indexed="8"/>
      <name val="Calibri"/>
      <family val="2"/>
    </font>
    <font>
      <b/>
      <sz val="10"/>
      <color theme="1"/>
      <name val="Arial"/>
      <family val="2"/>
    </font>
    <font>
      <sz val="12"/>
      <name val="Times New Roman"/>
      <family val="1"/>
    </font>
    <font>
      <b/>
      <sz val="12"/>
      <name val="Arial"/>
      <family val="2"/>
    </font>
    <font>
      <sz val="10"/>
      <color rgb="FF202124"/>
      <name val="Arial"/>
      <family val="2"/>
    </font>
    <font>
      <b/>
      <sz val="10"/>
      <name val="Tahoma"/>
      <family val="2"/>
    </font>
    <font>
      <b/>
      <sz val="11"/>
      <color theme="0"/>
      <name val="Tahoma"/>
      <family val="2"/>
    </font>
    <font>
      <b/>
      <sz val="28"/>
      <color theme="0"/>
      <name val="Calibri"/>
      <family val="2"/>
      <scheme val="minor"/>
    </font>
    <font>
      <sz val="9"/>
      <color theme="1"/>
      <name val="Arial"/>
      <family val="2"/>
    </font>
    <font>
      <u/>
      <sz val="11"/>
      <color theme="10"/>
      <name val="Calibri"/>
      <family val="2"/>
      <scheme val="minor"/>
    </font>
    <font>
      <u/>
      <sz val="36"/>
      <color theme="0"/>
      <name val="Calibri"/>
      <family val="2"/>
      <scheme val="minor"/>
    </font>
    <font>
      <u/>
      <sz val="22"/>
      <color theme="0"/>
      <name val="Calibri"/>
      <family val="2"/>
      <scheme val="minor"/>
    </font>
    <font>
      <sz val="11"/>
      <color theme="0"/>
      <name val="Calibri"/>
      <family val="2"/>
      <scheme val="minor"/>
    </font>
    <font>
      <sz val="36"/>
      <color theme="0"/>
      <name val="Calibri"/>
      <family val="2"/>
      <scheme val="minor"/>
    </font>
    <font>
      <u/>
      <sz val="16"/>
      <color theme="0"/>
      <name val="Calibri"/>
      <family val="2"/>
      <scheme val="minor"/>
    </font>
    <font>
      <u/>
      <sz val="11"/>
      <color theme="0"/>
      <name val="Calibri"/>
      <family val="2"/>
      <scheme val="minor"/>
    </font>
    <font>
      <sz val="11"/>
      <color theme="0"/>
      <name val="Arial"/>
      <family val="2"/>
    </font>
    <font>
      <u/>
      <sz val="14"/>
      <color theme="0"/>
      <name val="Calibri"/>
      <family val="2"/>
      <scheme val="minor"/>
    </font>
    <font>
      <u/>
      <sz val="11"/>
      <color theme="0"/>
      <name val="Arial"/>
      <family val="2"/>
    </font>
    <font>
      <sz val="11"/>
      <color theme="1"/>
      <name val="Calibri"/>
      <family val="2"/>
      <scheme val="minor"/>
    </font>
  </fonts>
  <fills count="2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rgb="FF92D050"/>
        <bgColor indexed="64"/>
      </patternFill>
    </fill>
    <fill>
      <patternFill patternType="solid">
        <fgColor rgb="FFFF9900"/>
        <bgColor indexed="64"/>
      </patternFill>
    </fill>
    <fill>
      <patternFill patternType="solid">
        <fgColor theme="7" tint="0.39997558519241921"/>
        <bgColor indexed="64"/>
      </patternFill>
    </fill>
    <fill>
      <patternFill patternType="solid">
        <fgColor rgb="FFFF0000"/>
        <bgColor indexed="64"/>
      </patternFill>
    </fill>
    <fill>
      <patternFill patternType="solid">
        <fgColor theme="3" tint="-0.249977111117893"/>
        <bgColor indexed="64"/>
      </patternFill>
    </fill>
    <fill>
      <patternFill patternType="solid">
        <fgColor rgb="FFFFC000"/>
        <bgColor indexed="64"/>
      </patternFill>
    </fill>
    <fill>
      <patternFill patternType="solid">
        <fgColor rgb="FFFFFF00"/>
        <bgColor indexed="64"/>
      </patternFill>
    </fill>
    <fill>
      <patternFill patternType="solid">
        <fgColor theme="9" tint="-0.249977111117893"/>
        <bgColor indexed="64"/>
      </patternFill>
    </fill>
    <fill>
      <patternFill patternType="solid">
        <fgColor indexed="9"/>
        <bgColor indexed="64"/>
      </patternFill>
    </fill>
    <fill>
      <patternFill patternType="solid">
        <fgColor rgb="FFFF6600"/>
        <bgColor indexed="64"/>
      </patternFill>
    </fill>
    <fill>
      <patternFill patternType="solid">
        <fgColor rgb="FFFFFF66"/>
        <bgColor indexed="64"/>
      </patternFill>
    </fill>
    <fill>
      <patternFill patternType="solid">
        <fgColor theme="9" tint="0.79998168889431442"/>
        <bgColor indexed="64"/>
      </patternFill>
    </fill>
    <fill>
      <patternFill patternType="solid">
        <fgColor rgb="FF00B050"/>
        <bgColor indexed="64"/>
      </patternFill>
    </fill>
    <fill>
      <patternFill patternType="solid">
        <fgColor theme="5"/>
        <bgColor indexed="64"/>
      </patternFill>
    </fill>
    <fill>
      <patternFill patternType="solid">
        <fgColor rgb="FF0070C0"/>
        <bgColor indexed="64"/>
      </patternFill>
    </fill>
  </fills>
  <borders count="6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s>
  <cellStyleXfs count="8">
    <xf numFmtId="0" fontId="0" fillId="0" borderId="0"/>
    <xf numFmtId="0" fontId="2" fillId="0" borderId="0"/>
    <xf numFmtId="0" fontId="2" fillId="0" borderId="0"/>
    <xf numFmtId="0" fontId="34" fillId="0" borderId="0"/>
    <xf numFmtId="0" fontId="2" fillId="0" borderId="0"/>
    <xf numFmtId="0" fontId="36" fillId="0" borderId="0"/>
    <xf numFmtId="0" fontId="43" fillId="0" borderId="0" applyNumberFormat="0" applyFill="0" applyBorder="0" applyAlignment="0" applyProtection="0"/>
    <xf numFmtId="43" fontId="53" fillId="0" borderId="0" applyFont="0" applyFill="0" applyBorder="0" applyAlignment="0" applyProtection="0"/>
  </cellStyleXfs>
  <cellXfs count="717">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wrapText="1"/>
    </xf>
    <xf numFmtId="0" fontId="6" fillId="0" borderId="2" xfId="0" applyFont="1" applyBorder="1" applyAlignment="1">
      <alignment horizontal="center" vertical="center"/>
    </xf>
    <xf numFmtId="0" fontId="3" fillId="0" borderId="0" xfId="0" applyFont="1" applyAlignment="1">
      <alignment horizontal="left"/>
    </xf>
    <xf numFmtId="0" fontId="3" fillId="0" borderId="0" xfId="0" applyFont="1" applyAlignment="1">
      <alignment horizontal="left" vertical="center"/>
    </xf>
    <xf numFmtId="0" fontId="6"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0" fillId="0" borderId="0" xfId="0" applyFont="1"/>
    <xf numFmtId="0" fontId="6" fillId="0" borderId="2" xfId="0" applyFont="1" applyBorder="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6" fillId="0" borderId="2" xfId="0" applyFont="1" applyBorder="1" applyAlignment="1">
      <alignment horizontal="left" vertical="center"/>
    </xf>
    <xf numFmtId="0" fontId="0" fillId="0" borderId="0" xfId="0" applyFont="1" applyAlignment="1"/>
    <xf numFmtId="0" fontId="0" fillId="0" borderId="0" xfId="0" applyAlignment="1"/>
    <xf numFmtId="0" fontId="3" fillId="4" borderId="0" xfId="0" applyFont="1" applyFill="1"/>
    <xf numFmtId="0" fontId="18" fillId="0" borderId="0" xfId="0" applyFont="1"/>
    <xf numFmtId="0" fontId="3" fillId="0" borderId="0" xfId="0" applyFont="1" applyAlignment="1">
      <alignment horizontal="center" vertical="top" wrapText="1"/>
    </xf>
    <xf numFmtId="0" fontId="0" fillId="0" borderId="0" xfId="0" applyAlignment="1">
      <alignment horizontal="center" vertical="center"/>
    </xf>
    <xf numFmtId="0" fontId="0" fillId="8" borderId="0" xfId="0" applyFill="1" applyAlignment="1">
      <alignment horizontal="center" vertical="center"/>
    </xf>
    <xf numFmtId="0" fontId="0" fillId="10" borderId="0" xfId="0" applyFill="1" applyAlignment="1">
      <alignment horizontal="center" vertical="center"/>
    </xf>
    <xf numFmtId="0" fontId="0" fillId="9" borderId="0" xfId="0" applyFill="1" applyAlignment="1">
      <alignment horizontal="center" vertical="center"/>
    </xf>
    <xf numFmtId="0" fontId="0" fillId="11" borderId="0" xfId="0" applyFill="1" applyAlignment="1">
      <alignment horizontal="center" vertical="center"/>
    </xf>
    <xf numFmtId="0" fontId="11" fillId="0" borderId="2" xfId="0" applyFont="1" applyBorder="1" applyAlignment="1">
      <alignment horizontal="center" vertical="center"/>
    </xf>
    <xf numFmtId="0" fontId="2" fillId="0" borderId="0" xfId="0" applyFont="1" applyProtection="1">
      <protection locked="0"/>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10" fillId="12" borderId="1" xfId="0" applyFont="1" applyFill="1" applyBorder="1" applyAlignment="1">
      <alignment horizontal="center" vertical="center" wrapText="1"/>
    </xf>
    <xf numFmtId="0" fontId="18" fillId="0" borderId="0" xfId="0" applyFont="1" applyAlignment="1">
      <alignment vertical="center" wrapText="1"/>
    </xf>
    <xf numFmtId="0" fontId="18" fillId="0" borderId="0" xfId="0" applyFont="1" applyAlignment="1">
      <alignment vertical="top" wrapText="1"/>
    </xf>
    <xf numFmtId="0" fontId="18" fillId="0" borderId="0" xfId="0" applyFont="1" applyAlignment="1"/>
    <xf numFmtId="0" fontId="18" fillId="0" borderId="0" xfId="0" applyFont="1" applyAlignment="1">
      <alignment vertical="top"/>
    </xf>
    <xf numFmtId="0" fontId="11" fillId="0" borderId="2" xfId="0" applyFont="1" applyFill="1" applyBorder="1" applyAlignment="1">
      <alignment horizontal="justify"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2" fillId="0" borderId="2" xfId="0" applyFont="1" applyFill="1" applyBorder="1" applyAlignment="1">
      <alignment horizontal="left" vertical="center"/>
    </xf>
    <xf numFmtId="0" fontId="1" fillId="0" borderId="2" xfId="0" applyFont="1" applyFill="1" applyBorder="1" applyAlignment="1">
      <alignment horizontal="center" vertical="center"/>
    </xf>
    <xf numFmtId="0" fontId="3" fillId="0" borderId="0" xfId="0" applyFont="1"/>
    <xf numFmtId="0" fontId="20" fillId="0" borderId="0" xfId="0" applyFont="1"/>
    <xf numFmtId="0" fontId="3" fillId="0" borderId="0" xfId="0" applyFont="1" applyAlignment="1">
      <alignment horizontal="center"/>
    </xf>
    <xf numFmtId="0" fontId="2" fillId="0" borderId="2" xfId="0" applyFont="1" applyBorder="1" applyAlignment="1" applyProtection="1">
      <alignment horizontal="left" vertical="center" wrapText="1"/>
      <protection locked="0"/>
    </xf>
    <xf numFmtId="0" fontId="1" fillId="2" borderId="2" xfId="0" applyFont="1" applyFill="1" applyBorder="1" applyAlignment="1" applyProtection="1">
      <alignment horizontal="center" vertical="center"/>
      <protection locked="0"/>
    </xf>
    <xf numFmtId="0" fontId="2"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11" fillId="0" borderId="2" xfId="0" applyFont="1" applyBorder="1" applyAlignment="1">
      <alignment horizontal="justify" vertical="center" wrapText="1"/>
    </xf>
    <xf numFmtId="0" fontId="2" fillId="14" borderId="2" xfId="0" applyFont="1" applyFill="1" applyBorder="1" applyAlignment="1">
      <alignment horizontal="center" vertical="center" wrapText="1"/>
    </xf>
    <xf numFmtId="0" fontId="2" fillId="15" borderId="2" xfId="0" applyFont="1" applyFill="1" applyBorder="1" applyAlignment="1">
      <alignment horizontal="center" vertical="center" wrapText="1"/>
    </xf>
    <xf numFmtId="1" fontId="1" fillId="6" borderId="2" xfId="0" applyNumberFormat="1" applyFont="1" applyFill="1" applyBorder="1" applyAlignment="1">
      <alignment horizontal="center" vertical="center"/>
    </xf>
    <xf numFmtId="0" fontId="14" fillId="0" borderId="2" xfId="0" applyFont="1" applyBorder="1" applyAlignment="1">
      <alignment horizontal="center" vertical="center"/>
    </xf>
    <xf numFmtId="0" fontId="1" fillId="0" borderId="2" xfId="0" applyFont="1" applyBorder="1" applyAlignment="1">
      <alignment horizontal="center" vertical="center"/>
    </xf>
    <xf numFmtId="0" fontId="11" fillId="0" borderId="2" xfId="0" applyFont="1" applyBorder="1" applyAlignment="1">
      <alignment horizontal="center" vertical="center" wrapText="1"/>
    </xf>
    <xf numFmtId="0" fontId="14" fillId="0" borderId="2" xfId="0" applyFont="1" applyFill="1" applyBorder="1" applyAlignment="1">
      <alignment horizontal="center" vertical="center"/>
    </xf>
    <xf numFmtId="0" fontId="1" fillId="2" borderId="3" xfId="0" applyFont="1" applyFill="1" applyBorder="1" applyAlignment="1" applyProtection="1">
      <alignment horizontal="center" vertical="center"/>
      <protection locked="0"/>
    </xf>
    <xf numFmtId="0" fontId="1" fillId="2"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xf>
    <xf numFmtId="0" fontId="1" fillId="0" borderId="2" xfId="0" applyFont="1" applyBorder="1" applyAlignment="1">
      <alignment horizontal="center" vertical="center"/>
    </xf>
    <xf numFmtId="0" fontId="14" fillId="0" borderId="2" xfId="0" applyFont="1" applyBorder="1" applyAlignment="1">
      <alignment horizontal="center" vertical="center"/>
    </xf>
    <xf numFmtId="1" fontId="1" fillId="6" borderId="2" xfId="0" applyNumberFormat="1" applyFont="1" applyFill="1" applyBorder="1" applyAlignment="1">
      <alignment horizontal="center" vertical="center"/>
    </xf>
    <xf numFmtId="0" fontId="11"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11" fillId="0" borderId="2" xfId="0" applyFont="1" applyBorder="1" applyAlignment="1">
      <alignment horizontal="justify" vertical="center" wrapText="1"/>
    </xf>
    <xf numFmtId="0" fontId="2" fillId="0" borderId="9" xfId="1" applyFont="1" applyBorder="1" applyAlignment="1" applyProtection="1">
      <alignment vertical="center" wrapText="1"/>
    </xf>
    <xf numFmtId="0" fontId="2" fillId="0" borderId="4" xfId="1" applyFont="1" applyBorder="1" applyAlignment="1" applyProtection="1">
      <alignment vertical="center" wrapText="1"/>
    </xf>
    <xf numFmtId="0" fontId="2" fillId="0" borderId="8" xfId="1" applyFont="1" applyBorder="1" applyAlignment="1" applyProtection="1">
      <alignment vertical="center" wrapText="1"/>
    </xf>
    <xf numFmtId="0" fontId="1" fillId="0" borderId="2" xfId="1" applyFont="1" applyBorder="1" applyAlignment="1" applyProtection="1">
      <alignment vertical="center" wrapText="1"/>
    </xf>
    <xf numFmtId="0" fontId="24" fillId="0" borderId="2" xfId="0" applyFont="1" applyBorder="1" applyAlignment="1" applyProtection="1">
      <alignment horizontal="center" vertical="center" wrapText="1" readingOrder="1"/>
    </xf>
    <xf numFmtId="0" fontId="24" fillId="0" borderId="20" xfId="0" applyFont="1" applyBorder="1" applyAlignment="1" applyProtection="1">
      <alignment horizontal="center" vertical="center" wrapText="1" readingOrder="1"/>
    </xf>
    <xf numFmtId="0" fontId="25" fillId="17" borderId="2" xfId="0" applyFont="1" applyFill="1" applyBorder="1" applyAlignment="1" applyProtection="1">
      <alignment horizontal="center" vertical="center" wrapText="1" readingOrder="1"/>
    </xf>
    <xf numFmtId="0" fontId="2" fillId="11" borderId="20" xfId="0" applyFont="1" applyFill="1" applyBorder="1" applyAlignment="1" applyProtection="1">
      <alignment horizontal="center" vertical="center" wrapText="1" readingOrder="1"/>
    </xf>
    <xf numFmtId="0" fontId="25" fillId="18" borderId="2" xfId="0" applyFont="1" applyFill="1" applyBorder="1" applyAlignment="1" applyProtection="1">
      <alignment horizontal="center" vertical="center" wrapText="1" readingOrder="1"/>
    </xf>
    <xf numFmtId="0" fontId="25" fillId="8" borderId="2" xfId="0" applyFont="1" applyFill="1" applyBorder="1" applyAlignment="1" applyProtection="1">
      <alignment horizontal="center" vertical="center" wrapText="1" readingOrder="1"/>
    </xf>
    <xf numFmtId="0" fontId="24" fillId="0" borderId="23" xfId="0" applyFont="1" applyBorder="1" applyAlignment="1" applyProtection="1">
      <alignment horizontal="center" vertical="center" wrapText="1" readingOrder="1"/>
    </xf>
    <xf numFmtId="0" fontId="25" fillId="8" borderId="23" xfId="0" applyFont="1" applyFill="1" applyBorder="1" applyAlignment="1" applyProtection="1">
      <alignment horizontal="center" vertical="center" wrapText="1" readingOrder="1"/>
    </xf>
    <xf numFmtId="0" fontId="25" fillId="18" borderId="23" xfId="0" applyFont="1" applyFill="1" applyBorder="1" applyAlignment="1" applyProtection="1">
      <alignment horizontal="center" vertical="center" wrapText="1" readingOrder="1"/>
    </xf>
    <xf numFmtId="0" fontId="25" fillId="17" borderId="23" xfId="0" applyFont="1" applyFill="1" applyBorder="1" applyAlignment="1" applyProtection="1">
      <alignment horizontal="center" vertical="center" wrapText="1" readingOrder="1"/>
    </xf>
    <xf numFmtId="0" fontId="2" fillId="11" borderId="24" xfId="0" applyFont="1" applyFill="1" applyBorder="1" applyAlignment="1" applyProtection="1">
      <alignment horizontal="center" vertical="center" wrapText="1" readingOrder="1"/>
    </xf>
    <xf numFmtId="0" fontId="2" fillId="16" borderId="0" xfId="1" applyFont="1" applyFill="1" applyProtection="1"/>
    <xf numFmtId="0" fontId="2" fillId="16" borderId="9" xfId="1" applyFont="1" applyFill="1" applyBorder="1" applyAlignment="1" applyProtection="1"/>
    <xf numFmtId="0" fontId="2" fillId="16" borderId="4" xfId="1" applyFont="1" applyFill="1" applyBorder="1" applyProtection="1"/>
    <xf numFmtId="0" fontId="2" fillId="0" borderId="0" xfId="1" applyFont="1" applyAlignment="1" applyProtection="1">
      <alignment vertical="center" wrapText="1"/>
    </xf>
    <xf numFmtId="0" fontId="2" fillId="0" borderId="0" xfId="1" applyFont="1" applyBorder="1" applyAlignment="1" applyProtection="1">
      <alignment vertical="center" wrapText="1"/>
    </xf>
    <xf numFmtId="9" fontId="2" fillId="0" borderId="2" xfId="1" applyNumberFormat="1" applyFont="1" applyBorder="1" applyAlignment="1" applyProtection="1">
      <alignment horizontal="center" vertical="center" wrapText="1"/>
    </xf>
    <xf numFmtId="9" fontId="2" fillId="0" borderId="20" xfId="1" applyNumberFormat="1" applyFont="1" applyBorder="1" applyAlignment="1" applyProtection="1">
      <alignment horizontal="center" vertical="center" wrapText="1"/>
    </xf>
    <xf numFmtId="0" fontId="2" fillId="0" borderId="2" xfId="1" applyFont="1" applyBorder="1" applyAlignment="1" applyProtection="1">
      <alignment vertical="center" wrapText="1"/>
    </xf>
    <xf numFmtId="0" fontId="2" fillId="0" borderId="2" xfId="0" applyFont="1" applyBorder="1" applyAlignment="1" applyProtection="1">
      <alignment horizontal="center" vertical="center" wrapText="1" readingOrder="1"/>
    </xf>
    <xf numFmtId="0" fontId="2" fillId="0" borderId="20" xfId="0" applyFont="1" applyBorder="1" applyAlignment="1" applyProtection="1">
      <alignment horizontal="center" vertical="center" wrapText="1" readingOrder="1"/>
    </xf>
    <xf numFmtId="9" fontId="2" fillId="0" borderId="21" xfId="1" applyNumberFormat="1" applyFont="1" applyBorder="1" applyAlignment="1" applyProtection="1">
      <alignment horizontal="center" vertical="center" wrapText="1"/>
    </xf>
    <xf numFmtId="9" fontId="2" fillId="0" borderId="22" xfId="1" applyNumberFormat="1" applyFont="1" applyBorder="1" applyAlignment="1" applyProtection="1">
      <alignment horizontal="center" vertical="center" wrapText="1"/>
    </xf>
    <xf numFmtId="0" fontId="2" fillId="0" borderId="23" xfId="0" applyFont="1" applyBorder="1" applyAlignment="1" applyProtection="1">
      <alignment horizontal="center" vertical="center" wrapText="1" readingOrder="1"/>
    </xf>
    <xf numFmtId="0" fontId="20" fillId="19" borderId="2" xfId="1" applyFont="1" applyFill="1" applyBorder="1" applyAlignment="1" applyProtection="1">
      <alignment horizontal="center" vertical="center" wrapText="1"/>
      <protection locked="0"/>
    </xf>
    <xf numFmtId="0" fontId="20" fillId="19" borderId="2" xfId="1" applyFont="1" applyFill="1" applyBorder="1" applyAlignment="1" applyProtection="1">
      <alignment horizontal="left" vertical="center" wrapText="1"/>
      <protection locked="0"/>
    </xf>
    <xf numFmtId="0" fontId="2" fillId="19" borderId="2" xfId="1" applyFont="1" applyFill="1" applyBorder="1" applyAlignment="1" applyProtection="1">
      <alignment horizontal="left" vertical="center" wrapText="1"/>
      <protection locked="0"/>
    </xf>
    <xf numFmtId="0" fontId="1" fillId="2" borderId="3" xfId="0" applyFont="1" applyFill="1" applyBorder="1" applyAlignment="1" applyProtection="1">
      <alignment vertical="center"/>
      <protection locked="0"/>
    </xf>
    <xf numFmtId="0" fontId="1" fillId="2" borderId="2" xfId="0" applyFont="1" applyFill="1" applyBorder="1" applyAlignment="1">
      <alignment vertical="center" wrapText="1"/>
    </xf>
    <xf numFmtId="0" fontId="2" fillId="0" borderId="2" xfId="0" applyFont="1" applyBorder="1" applyAlignment="1">
      <alignment vertical="center" wrapText="1"/>
    </xf>
    <xf numFmtId="0" fontId="28" fillId="16" borderId="0" xfId="1" applyFont="1" applyFill="1" applyProtection="1"/>
    <xf numFmtId="0" fontId="20" fillId="2" borderId="0" xfId="1" applyFont="1" applyFill="1" applyBorder="1" applyAlignment="1" applyProtection="1">
      <alignment horizontal="left" vertical="center" wrapText="1"/>
    </xf>
    <xf numFmtId="0" fontId="29" fillId="0" borderId="0" xfId="1" applyFont="1" applyAlignment="1" applyProtection="1">
      <alignment vertical="center" wrapText="1"/>
    </xf>
    <xf numFmtId="0" fontId="2" fillId="0" borderId="35" xfId="1" applyNumberFormat="1" applyFont="1" applyFill="1" applyBorder="1" applyAlignment="1" applyProtection="1">
      <alignment horizontal="center" vertical="center" wrapText="1"/>
    </xf>
    <xf numFmtId="9" fontId="0" fillId="0" borderId="36" xfId="0" applyNumberFormat="1" applyBorder="1" applyAlignment="1" applyProtection="1">
      <alignment horizontal="center" vertical="center" wrapText="1"/>
    </xf>
    <xf numFmtId="9" fontId="0" fillId="0" borderId="19" xfId="0" applyNumberFormat="1" applyBorder="1" applyAlignment="1" applyProtection="1">
      <alignment horizontal="center" vertical="center" wrapText="1"/>
    </xf>
    <xf numFmtId="9" fontId="0" fillId="19" borderId="34" xfId="0" applyNumberFormat="1" applyFill="1" applyBorder="1" applyAlignment="1" applyProtection="1">
      <alignment horizontal="center" vertical="center" wrapText="1"/>
      <protection locked="0"/>
    </xf>
    <xf numFmtId="9" fontId="0" fillId="0" borderId="18" xfId="0" applyNumberFormat="1" applyBorder="1" applyAlignment="1" applyProtection="1">
      <alignment horizontal="center" vertical="center" wrapText="1"/>
    </xf>
    <xf numFmtId="9" fontId="23" fillId="0" borderId="34" xfId="0" applyNumberFormat="1" applyFont="1" applyBorder="1" applyAlignment="1" applyProtection="1">
      <alignment horizontal="center" vertical="center" wrapText="1"/>
    </xf>
    <xf numFmtId="9" fontId="23" fillId="0" borderId="19" xfId="0" applyNumberFormat="1" applyFont="1" applyBorder="1" applyAlignment="1" applyProtection="1">
      <alignment horizontal="center" vertical="center" wrapText="1"/>
    </xf>
    <xf numFmtId="0" fontId="2" fillId="0" borderId="38" xfId="1" applyNumberFormat="1" applyFont="1" applyFill="1" applyBorder="1" applyAlignment="1" applyProtection="1">
      <alignment horizontal="center" vertical="center" wrapText="1"/>
    </xf>
    <xf numFmtId="9" fontId="0" fillId="0" borderId="26" xfId="0" applyNumberFormat="1" applyBorder="1" applyAlignment="1" applyProtection="1">
      <alignment horizontal="center" vertical="center" wrapText="1"/>
    </xf>
    <xf numFmtId="9" fontId="0" fillId="0" borderId="39" xfId="0" applyNumberFormat="1" applyBorder="1" applyAlignment="1" applyProtection="1">
      <alignment horizontal="center" vertical="center" wrapText="1"/>
    </xf>
    <xf numFmtId="9" fontId="0" fillId="19" borderId="21" xfId="0" applyNumberFormat="1" applyFill="1" applyBorder="1" applyAlignment="1" applyProtection="1">
      <alignment horizontal="center" vertical="center" wrapText="1"/>
      <protection locked="0"/>
    </xf>
    <xf numFmtId="9" fontId="0" fillId="0" borderId="2" xfId="0" applyNumberFormat="1" applyBorder="1" applyAlignment="1" applyProtection="1">
      <alignment horizontal="center" vertical="center" wrapText="1"/>
    </xf>
    <xf numFmtId="9" fontId="0" fillId="0" borderId="25" xfId="0" applyNumberFormat="1" applyBorder="1" applyAlignment="1" applyProtection="1">
      <alignment horizontal="center" vertical="center" wrapText="1"/>
    </xf>
    <xf numFmtId="9" fontId="23" fillId="0" borderId="21" xfId="0" applyNumberFormat="1" applyFont="1" applyBorder="1" applyAlignment="1" applyProtection="1">
      <alignment horizontal="center" vertical="center" wrapText="1"/>
    </xf>
    <xf numFmtId="9" fontId="23" fillId="0" borderId="20" xfId="0" applyNumberFormat="1" applyFont="1" applyBorder="1" applyAlignment="1" applyProtection="1">
      <alignment horizontal="center" vertical="center" wrapText="1"/>
    </xf>
    <xf numFmtId="0" fontId="30" fillId="2" borderId="21" xfId="1" applyFont="1" applyFill="1" applyBorder="1" applyAlignment="1" applyProtection="1">
      <alignment horizontal="left" vertical="center" wrapText="1"/>
    </xf>
    <xf numFmtId="0" fontId="31" fillId="0" borderId="38" xfId="1" applyNumberFormat="1" applyFont="1" applyFill="1" applyBorder="1" applyAlignment="1" applyProtection="1">
      <alignment horizontal="center" vertical="center" wrapText="1"/>
    </xf>
    <xf numFmtId="0" fontId="17" fillId="0" borderId="21"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0" borderId="25" xfId="0" applyFont="1" applyBorder="1" applyAlignment="1" applyProtection="1">
      <alignment horizontal="center" vertical="center" wrapText="1"/>
    </xf>
    <xf numFmtId="0" fontId="17" fillId="0" borderId="20" xfId="0" applyFont="1" applyBorder="1" applyAlignment="1" applyProtection="1">
      <alignment horizontal="center" vertical="center" wrapText="1"/>
    </xf>
    <xf numFmtId="0" fontId="29" fillId="0" borderId="0" xfId="1" applyFont="1" applyAlignment="1" applyProtection="1">
      <alignment horizontal="center" vertical="center" wrapText="1"/>
    </xf>
    <xf numFmtId="0" fontId="32" fillId="8" borderId="21" xfId="0" applyFont="1" applyFill="1" applyBorder="1" applyAlignment="1" applyProtection="1">
      <alignment horizontal="center" vertical="center" wrapText="1"/>
    </xf>
    <xf numFmtId="0" fontId="32" fillId="0" borderId="2" xfId="0" applyFont="1" applyBorder="1" applyAlignment="1" applyProtection="1">
      <alignment vertical="center" wrapText="1"/>
    </xf>
    <xf numFmtId="0" fontId="32" fillId="0" borderId="25" xfId="0" applyFont="1" applyBorder="1" applyAlignment="1" applyProtection="1">
      <alignment horizontal="center" vertical="center" wrapText="1"/>
    </xf>
    <xf numFmtId="9" fontId="32" fillId="0" borderId="20" xfId="0" applyNumberFormat="1" applyFont="1" applyBorder="1" applyAlignment="1" applyProtection="1">
      <alignment horizontal="center" vertical="center" wrapText="1"/>
    </xf>
    <xf numFmtId="0" fontId="30" fillId="0" borderId="0" xfId="1" applyFont="1" applyAlignment="1" applyProtection="1">
      <alignment vertical="center" wrapText="1"/>
    </xf>
    <xf numFmtId="9" fontId="32" fillId="0" borderId="2" xfId="0" applyNumberFormat="1" applyFont="1" applyBorder="1" applyAlignment="1" applyProtection="1">
      <alignment horizontal="center" vertical="center" wrapText="1"/>
    </xf>
    <xf numFmtId="0" fontId="32" fillId="0" borderId="39" xfId="0" applyFont="1" applyBorder="1" applyAlignment="1" applyProtection="1">
      <alignment vertical="center" wrapText="1"/>
    </xf>
    <xf numFmtId="0" fontId="32" fillId="20" borderId="21" xfId="0" applyFont="1" applyFill="1" applyBorder="1" applyAlignment="1" applyProtection="1">
      <alignment horizontal="center" vertical="center" wrapText="1"/>
    </xf>
    <xf numFmtId="0" fontId="32" fillId="0" borderId="2" xfId="0" applyFont="1" applyBorder="1" applyAlignment="1" applyProtection="1">
      <alignment horizontal="justify" vertical="center" wrapText="1"/>
    </xf>
    <xf numFmtId="0" fontId="32" fillId="0" borderId="20" xfId="0" applyFont="1" applyBorder="1" applyAlignment="1" applyProtection="1">
      <alignment vertical="center" wrapText="1"/>
    </xf>
    <xf numFmtId="0" fontId="32" fillId="14" borderId="21" xfId="0" applyFont="1" applyFill="1" applyBorder="1" applyAlignment="1" applyProtection="1">
      <alignment horizontal="center" vertical="center" wrapText="1"/>
    </xf>
    <xf numFmtId="0" fontId="32" fillId="13" borderId="21" xfId="0" applyFont="1" applyFill="1" applyBorder="1" applyAlignment="1" applyProtection="1">
      <alignment horizontal="center" vertical="center" wrapText="1"/>
    </xf>
    <xf numFmtId="0" fontId="32" fillId="11" borderId="21" xfId="0" applyFont="1" applyFill="1" applyBorder="1" applyAlignment="1" applyProtection="1">
      <alignment horizontal="center" vertical="center" wrapText="1"/>
    </xf>
    <xf numFmtId="0" fontId="30" fillId="0" borderId="22" xfId="1" applyFont="1" applyBorder="1" applyAlignment="1" applyProtection="1">
      <alignment vertical="center" wrapText="1"/>
    </xf>
    <xf numFmtId="0" fontId="30" fillId="0" borderId="23" xfId="1" applyFont="1" applyBorder="1" applyAlignment="1" applyProtection="1">
      <alignment vertical="center" wrapText="1"/>
    </xf>
    <xf numFmtId="0" fontId="30" fillId="0" borderId="43" xfId="1" applyFont="1" applyBorder="1" applyAlignment="1" applyProtection="1">
      <alignment horizontal="center" vertical="center" wrapText="1"/>
    </xf>
    <xf numFmtId="0" fontId="30" fillId="0" borderId="24" xfId="1" applyFont="1" applyBorder="1" applyAlignment="1" applyProtection="1">
      <alignment vertical="center" wrapText="1"/>
    </xf>
    <xf numFmtId="0" fontId="30" fillId="2" borderId="2" xfId="1" applyFont="1" applyFill="1" applyBorder="1" applyAlignment="1" applyProtection="1">
      <alignment horizontal="left" vertical="center" wrapText="1"/>
    </xf>
    <xf numFmtId="0" fontId="20" fillId="2" borderId="2" xfId="1" applyFont="1" applyFill="1" applyBorder="1" applyAlignment="1" applyProtection="1">
      <alignment horizontal="center" vertical="center" wrapText="1"/>
    </xf>
    <xf numFmtId="0" fontId="11" fillId="2" borderId="2" xfId="1" applyFont="1" applyFill="1" applyBorder="1" applyAlignment="1" applyProtection="1">
      <alignment horizontal="justify" vertical="center" wrapText="1"/>
    </xf>
    <xf numFmtId="0" fontId="15" fillId="12" borderId="1" xfId="0" applyFont="1" applyFill="1" applyBorder="1" applyAlignment="1">
      <alignment horizontal="center" vertical="center" wrapText="1"/>
    </xf>
    <xf numFmtId="0" fontId="3" fillId="0" borderId="13" xfId="0" applyFont="1" applyBorder="1"/>
    <xf numFmtId="0" fontId="3" fillId="0" borderId="14" xfId="0" applyFont="1" applyBorder="1"/>
    <xf numFmtId="0" fontId="3" fillId="0" borderId="16" xfId="0" applyFont="1" applyBorder="1"/>
    <xf numFmtId="0" fontId="6" fillId="2" borderId="8" xfId="1" applyFont="1" applyFill="1" applyBorder="1" applyAlignment="1">
      <alignment vertical="center"/>
    </xf>
    <xf numFmtId="0" fontId="6" fillId="2" borderId="0" xfId="1" applyFont="1" applyFill="1" applyAlignment="1">
      <alignment vertical="center"/>
    </xf>
    <xf numFmtId="0" fontId="6" fillId="2" borderId="15" xfId="1" applyFont="1" applyFill="1" applyBorder="1" applyAlignment="1">
      <alignment vertical="center"/>
    </xf>
    <xf numFmtId="0" fontId="6" fillId="2" borderId="40" xfId="1" applyFont="1" applyFill="1" applyBorder="1" applyAlignment="1">
      <alignment vertical="center"/>
    </xf>
    <xf numFmtId="0" fontId="6" fillId="2" borderId="41" xfId="1" applyFont="1" applyFill="1" applyBorder="1" applyAlignment="1">
      <alignment vertical="center"/>
    </xf>
    <xf numFmtId="0" fontId="6" fillId="2" borderId="45" xfId="1" applyFont="1" applyFill="1" applyBorder="1" applyAlignment="1">
      <alignment vertical="center"/>
    </xf>
    <xf numFmtId="0" fontId="6" fillId="2" borderId="46" xfId="1" applyFont="1" applyFill="1" applyBorder="1" applyAlignment="1">
      <alignment vertical="center"/>
    </xf>
    <xf numFmtId="0" fontId="6" fillId="2" borderId="19" xfId="1" applyFont="1" applyFill="1" applyBorder="1" applyAlignment="1">
      <alignment vertical="center"/>
    </xf>
    <xf numFmtId="0" fontId="6" fillId="2" borderId="20" xfId="1" applyFont="1" applyFill="1" applyBorder="1" applyAlignment="1">
      <alignment vertical="center"/>
    </xf>
    <xf numFmtId="0" fontId="30" fillId="2" borderId="34" xfId="1" applyFont="1" applyFill="1" applyBorder="1" applyAlignment="1" applyProtection="1">
      <alignment horizontal="left" vertical="center" wrapText="1"/>
    </xf>
    <xf numFmtId="0" fontId="30" fillId="2" borderId="18" xfId="1" applyFont="1" applyFill="1" applyBorder="1" applyAlignment="1" applyProtection="1">
      <alignment horizontal="left" vertical="center" wrapText="1"/>
    </xf>
    <xf numFmtId="0" fontId="20" fillId="2" borderId="18" xfId="1" applyFont="1" applyFill="1" applyBorder="1" applyAlignment="1" applyProtection="1">
      <alignment horizontal="center" vertical="center" wrapText="1"/>
    </xf>
    <xf numFmtId="0" fontId="11" fillId="2" borderId="18" xfId="1" applyFont="1" applyFill="1" applyBorder="1" applyAlignment="1" applyProtection="1">
      <alignment horizontal="justify" vertical="center" wrapText="1"/>
    </xf>
    <xf numFmtId="0" fontId="30" fillId="2" borderId="22" xfId="1" applyFont="1" applyFill="1" applyBorder="1" applyAlignment="1" applyProtection="1">
      <alignment horizontal="left" vertical="center" wrapText="1"/>
    </xf>
    <xf numFmtId="0" fontId="30" fillId="2" borderId="23" xfId="1" applyFont="1" applyFill="1" applyBorder="1" applyAlignment="1" applyProtection="1">
      <alignment horizontal="left" vertical="center" wrapText="1"/>
    </xf>
    <xf numFmtId="0" fontId="20" fillId="2" borderId="23" xfId="1" applyFont="1" applyFill="1" applyBorder="1" applyAlignment="1" applyProtection="1">
      <alignment horizontal="center" vertical="center" wrapText="1"/>
    </xf>
    <xf numFmtId="0" fontId="11" fillId="2" borderId="23" xfId="1" applyFont="1" applyFill="1" applyBorder="1" applyAlignment="1" applyProtection="1">
      <alignment horizontal="justify" vertical="center" wrapText="1"/>
    </xf>
    <xf numFmtId="0" fontId="31" fillId="0" borderId="47" xfId="1" applyNumberFormat="1" applyFont="1" applyFill="1" applyBorder="1" applyAlignment="1" applyProtection="1">
      <alignment horizontal="center" vertical="center" wrapText="1"/>
    </xf>
    <xf numFmtId="9" fontId="0" fillId="0" borderId="48" xfId="0" applyNumberFormat="1" applyBorder="1" applyAlignment="1" applyProtection="1">
      <alignment horizontal="center" vertical="center" wrapText="1"/>
    </xf>
    <xf numFmtId="9" fontId="0" fillId="0" borderId="49" xfId="0" applyNumberFormat="1" applyBorder="1" applyAlignment="1" applyProtection="1">
      <alignment horizontal="center" vertical="center" wrapText="1"/>
    </xf>
    <xf numFmtId="9" fontId="0" fillId="19" borderId="22" xfId="0" applyNumberFormat="1" applyFill="1" applyBorder="1" applyAlignment="1" applyProtection="1">
      <alignment horizontal="center" vertical="center" wrapText="1"/>
      <protection locked="0"/>
    </xf>
    <xf numFmtId="9" fontId="0" fillId="0" borderId="23" xfId="0" applyNumberFormat="1" applyBorder="1" applyAlignment="1" applyProtection="1">
      <alignment horizontal="center" vertical="center" wrapText="1"/>
    </xf>
    <xf numFmtId="9" fontId="0" fillId="0" borderId="43" xfId="0" applyNumberFormat="1" applyBorder="1" applyAlignment="1" applyProtection="1">
      <alignment horizontal="center" vertical="center" wrapText="1"/>
    </xf>
    <xf numFmtId="9" fontId="23" fillId="0" borderId="22" xfId="0" applyNumberFormat="1" applyFont="1" applyBorder="1" applyAlignment="1" applyProtection="1">
      <alignment horizontal="center" vertical="center" wrapText="1"/>
    </xf>
    <xf numFmtId="9" fontId="23" fillId="0" borderId="24" xfId="0" applyNumberFormat="1" applyFont="1" applyBorder="1" applyAlignment="1" applyProtection="1">
      <alignment horizontal="center" vertical="center" wrapText="1"/>
    </xf>
    <xf numFmtId="0" fontId="12" fillId="0" borderId="0" xfId="1" applyFont="1" applyFill="1" applyBorder="1" applyAlignment="1" applyProtection="1">
      <alignment vertical="center" wrapText="1"/>
    </xf>
    <xf numFmtId="0" fontId="29" fillId="0" borderId="0" xfId="1" applyFont="1" applyFill="1" applyBorder="1" applyAlignment="1" applyProtection="1">
      <alignment vertical="center" wrapText="1"/>
    </xf>
    <xf numFmtId="0" fontId="1" fillId="0" borderId="0" xfId="1" applyFont="1" applyBorder="1" applyAlignment="1" applyProtection="1">
      <alignment vertical="center"/>
    </xf>
    <xf numFmtId="0" fontId="2" fillId="16" borderId="0" xfId="1" applyFont="1" applyFill="1" applyBorder="1" applyProtection="1"/>
    <xf numFmtId="0" fontId="2" fillId="0" borderId="0" xfId="1" applyFont="1" applyFill="1" applyAlignment="1" applyProtection="1">
      <alignment vertical="center" wrapText="1"/>
    </xf>
    <xf numFmtId="0" fontId="1" fillId="0" borderId="0" xfId="1" applyFont="1" applyFill="1" applyBorder="1" applyAlignment="1" applyProtection="1">
      <alignment horizontal="center" vertical="center" wrapText="1"/>
    </xf>
    <xf numFmtId="0" fontId="2" fillId="0" borderId="2" xfId="1" applyFont="1" applyFill="1" applyBorder="1" applyAlignment="1" applyProtection="1">
      <alignment horizontal="justify" vertical="center" wrapText="1"/>
    </xf>
    <xf numFmtId="0" fontId="2" fillId="0" borderId="0" xfId="1" applyFont="1" applyBorder="1" applyAlignment="1" applyProtection="1">
      <alignment horizontal="justify" vertical="center" wrapText="1"/>
    </xf>
    <xf numFmtId="0" fontId="2" fillId="0" borderId="0" xfId="1" applyFont="1" applyFill="1" applyBorder="1" applyAlignment="1" applyProtection="1">
      <alignment vertical="center" wrapText="1"/>
    </xf>
    <xf numFmtId="0" fontId="1" fillId="0" borderId="2" xfId="1" applyFont="1" applyBorder="1" applyAlignment="1" applyProtection="1">
      <alignment horizontal="center" vertical="center" wrapText="1"/>
    </xf>
    <xf numFmtId="0" fontId="27" fillId="0" borderId="0" xfId="1" applyFont="1" applyAlignment="1" applyProtection="1">
      <alignment vertical="center" wrapText="1"/>
    </xf>
    <xf numFmtId="0" fontId="2" fillId="11" borderId="2" xfId="0" applyFont="1" applyFill="1" applyBorder="1" applyAlignment="1" applyProtection="1">
      <alignment horizontal="center" vertical="center" wrapText="1" readingOrder="1"/>
    </xf>
    <xf numFmtId="0" fontId="27" fillId="0" borderId="0" xfId="0" applyFont="1" applyFill="1" applyAlignment="1" applyProtection="1">
      <alignment vertical="center" readingOrder="1"/>
    </xf>
    <xf numFmtId="0" fontId="27" fillId="0" borderId="0" xfId="0" applyFont="1" applyAlignment="1" applyProtection="1">
      <alignment vertical="center" readingOrder="1"/>
    </xf>
    <xf numFmtId="0" fontId="2" fillId="0" borderId="0" xfId="0" applyFont="1" applyFill="1" applyAlignment="1" applyProtection="1">
      <alignment vertical="center"/>
    </xf>
    <xf numFmtId="0" fontId="2" fillId="0" borderId="0" xfId="0" applyFont="1" applyFill="1" applyAlignment="1" applyProtection="1">
      <alignment vertical="center" readingOrder="1"/>
    </xf>
    <xf numFmtId="0" fontId="2" fillId="0" borderId="0" xfId="1" applyFont="1" applyBorder="1" applyAlignment="1" applyProtection="1">
      <alignment horizontal="center" vertical="center" wrapText="1"/>
    </xf>
    <xf numFmtId="9" fontId="4" fillId="0" borderId="18" xfId="0" applyNumberFormat="1" applyFont="1" applyFill="1" applyBorder="1" applyAlignment="1" applyProtection="1">
      <alignment horizontal="center" vertical="center" wrapText="1"/>
    </xf>
    <xf numFmtId="0" fontId="2" fillId="0" borderId="23" xfId="1" applyFont="1" applyFill="1" applyBorder="1" applyAlignment="1" applyProtection="1">
      <alignment horizontal="justify" vertical="center" wrapText="1"/>
    </xf>
    <xf numFmtId="0" fontId="1" fillId="0" borderId="0" xfId="1" applyFont="1" applyFill="1" applyBorder="1" applyAlignment="1" applyProtection="1">
      <alignment vertical="center" wrapText="1"/>
    </xf>
    <xf numFmtId="9" fontId="4" fillId="0" borderId="2" xfId="0" applyNumberFormat="1" applyFont="1" applyFill="1" applyBorder="1" applyAlignment="1" applyProtection="1">
      <alignment horizontal="center" vertical="center" wrapText="1"/>
    </xf>
    <xf numFmtId="9" fontId="4" fillId="0" borderId="23" xfId="0" applyNumberFormat="1" applyFont="1" applyFill="1" applyBorder="1" applyAlignment="1" applyProtection="1">
      <alignment horizontal="center" vertical="center" wrapText="1"/>
    </xf>
    <xf numFmtId="0" fontId="2" fillId="0" borderId="19" xfId="1" applyFont="1" applyFill="1" applyBorder="1" applyAlignment="1" applyProtection="1">
      <alignment horizontal="center" vertical="center" wrapText="1"/>
    </xf>
    <xf numFmtId="0" fontId="2" fillId="0" borderId="20" xfId="1" applyFont="1" applyFill="1" applyBorder="1" applyAlignment="1" applyProtection="1">
      <alignment horizontal="center" vertical="center" wrapText="1"/>
    </xf>
    <xf numFmtId="0" fontId="2" fillId="0" borderId="24" xfId="1" applyFont="1" applyFill="1" applyBorder="1" applyAlignment="1" applyProtection="1">
      <alignment horizontal="center" vertical="center" wrapText="1"/>
    </xf>
    <xf numFmtId="0" fontId="16" fillId="2" borderId="0" xfId="1" applyFont="1" applyFill="1" applyBorder="1" applyAlignment="1">
      <alignment vertical="center" wrapText="1"/>
    </xf>
    <xf numFmtId="0" fontId="2" fillId="16" borderId="13" xfId="1" applyFont="1" applyFill="1" applyBorder="1" applyProtection="1"/>
    <xf numFmtId="0" fontId="2" fillId="0" borderId="14" xfId="1" applyFont="1" applyBorder="1" applyAlignment="1" applyProtection="1">
      <alignment vertical="center" wrapText="1"/>
    </xf>
    <xf numFmtId="9" fontId="2" fillId="0" borderId="1" xfId="1" applyNumberFormat="1" applyFont="1" applyBorder="1" applyAlignment="1" applyProtection="1">
      <alignment horizontal="center" vertical="center" wrapText="1"/>
    </xf>
    <xf numFmtId="9" fontId="2" fillId="0" borderId="39" xfId="1" applyNumberFormat="1" applyFont="1" applyBorder="1" applyAlignment="1" applyProtection="1">
      <alignment horizontal="center" vertical="center" wrapText="1"/>
    </xf>
    <xf numFmtId="0" fontId="2" fillId="16" borderId="6" xfId="1" applyFont="1" applyFill="1" applyBorder="1" applyAlignment="1" applyProtection="1"/>
    <xf numFmtId="0" fontId="2" fillId="16" borderId="17" xfId="1" applyFont="1" applyFill="1" applyBorder="1" applyProtection="1"/>
    <xf numFmtId="0" fontId="10" fillId="12" borderId="1" xfId="0" applyFont="1" applyFill="1" applyBorder="1" applyAlignment="1">
      <alignment horizontal="center" vertical="center" wrapText="1"/>
    </xf>
    <xf numFmtId="0" fontId="35" fillId="0" borderId="0" xfId="0" applyFont="1"/>
    <xf numFmtId="0" fontId="0" fillId="0" borderId="2" xfId="0" applyBorder="1" applyAlignment="1">
      <alignment vertical="center"/>
    </xf>
    <xf numFmtId="0" fontId="0" fillId="0" borderId="34"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18" xfId="0" applyBorder="1" applyAlignment="1">
      <alignment vertical="center" wrapText="1"/>
    </xf>
    <xf numFmtId="0" fontId="3" fillId="0" borderId="5" xfId="0" applyFont="1" applyBorder="1"/>
    <xf numFmtId="0" fontId="3" fillId="0" borderId="15" xfId="0" applyFont="1" applyBorder="1"/>
    <xf numFmtId="0" fontId="3" fillId="0" borderId="12" xfId="0" applyFont="1" applyBorder="1"/>
    <xf numFmtId="0" fontId="17" fillId="5" borderId="17" xfId="0" applyFont="1" applyFill="1" applyBorder="1" applyAlignment="1">
      <alignment vertical="center" wrapText="1"/>
    </xf>
    <xf numFmtId="0" fontId="10" fillId="12" borderId="2" xfId="0" applyFont="1" applyFill="1" applyBorder="1" applyAlignment="1">
      <alignment horizontal="center" vertical="center" wrapText="1"/>
    </xf>
    <xf numFmtId="0" fontId="3" fillId="0" borderId="2" xfId="0" applyFont="1" applyBorder="1"/>
    <xf numFmtId="0" fontId="3" fillId="0" borderId="2" xfId="0" applyFont="1" applyBorder="1" applyAlignment="1">
      <alignment horizontal="center" vertical="top" wrapText="1"/>
    </xf>
    <xf numFmtId="0" fontId="3" fillId="0" borderId="2" xfId="0" applyFont="1" applyBorder="1" applyAlignment="1">
      <alignment horizontal="center" vertical="center"/>
    </xf>
    <xf numFmtId="0" fontId="3" fillId="0" borderId="3" xfId="0" applyFont="1" applyBorder="1"/>
    <xf numFmtId="0" fontId="3" fillId="0" borderId="3" xfId="0" applyFont="1" applyBorder="1" applyAlignment="1">
      <alignment horizontal="center" vertical="center"/>
    </xf>
    <xf numFmtId="0" fontId="10" fillId="12" borderId="13" xfId="0" applyFont="1" applyFill="1" applyBorder="1" applyAlignment="1">
      <alignment horizontal="center" vertical="center" wrapText="1"/>
    </xf>
    <xf numFmtId="0" fontId="10" fillId="12" borderId="5"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0" fillId="0" borderId="0" xfId="0"/>
    <xf numFmtId="0" fontId="20" fillId="0" borderId="2" xfId="0" applyFont="1" applyFill="1" applyBorder="1" applyAlignment="1" applyProtection="1">
      <alignment horizontal="left" vertical="center" wrapText="1"/>
      <protection locked="0"/>
    </xf>
    <xf numFmtId="0" fontId="2" fillId="0" borderId="2" xfId="1" applyFont="1" applyBorder="1" applyAlignment="1" applyProtection="1">
      <alignment horizontal="justify" vertical="center" wrapText="1"/>
      <protection locked="0"/>
    </xf>
    <xf numFmtId="0" fontId="1" fillId="0" borderId="2" xfId="1" applyFont="1" applyFill="1" applyBorder="1" applyAlignment="1" applyProtection="1">
      <alignment horizontal="center" vertical="center" wrapText="1"/>
    </xf>
    <xf numFmtId="0" fontId="35" fillId="0" borderId="2" xfId="0" applyFont="1" applyBorder="1" applyAlignment="1" applyProtection="1">
      <alignment wrapText="1"/>
    </xf>
    <xf numFmtId="0" fontId="4" fillId="0" borderId="2" xfId="0" applyFont="1" applyBorder="1" applyAlignment="1" applyProtection="1">
      <alignment wrapText="1"/>
    </xf>
    <xf numFmtId="0" fontId="35" fillId="0" borderId="1" xfId="0" applyFont="1" applyBorder="1" applyAlignment="1" applyProtection="1">
      <alignment wrapText="1"/>
    </xf>
    <xf numFmtId="9" fontId="4" fillId="0" borderId="2" xfId="0" applyNumberFormat="1" applyFont="1" applyBorder="1" applyAlignment="1" applyProtection="1">
      <alignment wrapText="1"/>
    </xf>
    <xf numFmtId="0" fontId="4" fillId="0" borderId="1" xfId="0" applyFont="1" applyBorder="1" applyAlignment="1" applyProtection="1">
      <alignment wrapText="1"/>
    </xf>
    <xf numFmtId="0" fontId="35" fillId="0" borderId="2" xfId="0" applyFont="1" applyBorder="1" applyAlignment="1" applyProtection="1">
      <alignment horizontal="center" wrapText="1"/>
    </xf>
    <xf numFmtId="0" fontId="4" fillId="0" borderId="25" xfId="0" applyFont="1" applyBorder="1" applyAlignment="1" applyProtection="1">
      <alignment wrapText="1"/>
    </xf>
    <xf numFmtId="0" fontId="35" fillId="0" borderId="0" xfId="0" applyFont="1" applyAlignment="1" applyProtection="1">
      <alignment wrapText="1"/>
    </xf>
    <xf numFmtId="0" fontId="35" fillId="0" borderId="0" xfId="0" applyFont="1" applyBorder="1" applyAlignment="1" applyProtection="1">
      <alignment wrapText="1"/>
    </xf>
    <xf numFmtId="0" fontId="4" fillId="0" borderId="26" xfId="0" applyFont="1" applyBorder="1" applyAlignment="1" applyProtection="1">
      <alignment wrapText="1"/>
    </xf>
    <xf numFmtId="0" fontId="4" fillId="0" borderId="34" xfId="0" applyFont="1" applyBorder="1" applyAlignment="1" applyProtection="1">
      <alignment wrapText="1"/>
    </xf>
    <xf numFmtId="0" fontId="4" fillId="0" borderId="21" xfId="0" applyFont="1" applyBorder="1" applyAlignment="1" applyProtection="1">
      <alignment wrapText="1"/>
    </xf>
    <xf numFmtId="0" fontId="4" fillId="0" borderId="20" xfId="0" applyFont="1" applyBorder="1" applyAlignment="1" applyProtection="1">
      <alignment wrapText="1"/>
    </xf>
    <xf numFmtId="0" fontId="2" fillId="16" borderId="21" xfId="1" applyFont="1" applyFill="1" applyBorder="1" applyAlignment="1" applyProtection="1">
      <alignment wrapText="1"/>
    </xf>
    <xf numFmtId="0" fontId="4" fillId="0" borderId="22" xfId="0" applyFont="1" applyBorder="1" applyAlignment="1" applyProtection="1">
      <alignment wrapText="1"/>
    </xf>
    <xf numFmtId="0" fontId="4" fillId="0" borderId="24" xfId="0" applyFont="1" applyBorder="1" applyAlignment="1" applyProtection="1">
      <alignment wrapText="1"/>
    </xf>
    <xf numFmtId="0" fontId="4" fillId="0" borderId="54" xfId="0" applyFont="1" applyBorder="1" applyAlignment="1" applyProtection="1">
      <alignment wrapText="1"/>
    </xf>
    <xf numFmtId="0" fontId="4" fillId="0" borderId="39" xfId="0" applyFont="1" applyBorder="1" applyAlignment="1" applyProtection="1">
      <alignment wrapText="1"/>
    </xf>
    <xf numFmtId="0" fontId="2" fillId="16" borderId="22" xfId="1" applyFont="1" applyFill="1" applyBorder="1" applyAlignment="1" applyProtection="1">
      <alignment wrapText="1"/>
    </xf>
    <xf numFmtId="0" fontId="38" fillId="0" borderId="24" xfId="0" applyFont="1" applyBorder="1" applyAlignment="1" applyProtection="1">
      <alignment horizontal="left" vertical="center" wrapText="1"/>
    </xf>
    <xf numFmtId="0" fontId="2" fillId="0" borderId="19" xfId="0" applyFont="1" applyBorder="1" applyAlignment="1" applyProtection="1">
      <alignment wrapText="1"/>
    </xf>
    <xf numFmtId="0" fontId="2" fillId="0" borderId="24" xfId="0" applyFont="1" applyBorder="1" applyAlignment="1" applyProtection="1">
      <alignment horizontal="left" vertical="center" wrapText="1"/>
    </xf>
    <xf numFmtId="0" fontId="2" fillId="0" borderId="39" xfId="0" applyFont="1" applyBorder="1" applyAlignment="1" applyProtection="1">
      <alignment wrapText="1"/>
    </xf>
    <xf numFmtId="0" fontId="2" fillId="0" borderId="2" xfId="0" applyFont="1" applyBorder="1" applyAlignment="1" applyProtection="1">
      <alignment wrapText="1"/>
    </xf>
    <xf numFmtId="9" fontId="30" fillId="2" borderId="18" xfId="0" applyNumberFormat="1" applyFont="1" applyFill="1" applyBorder="1" applyAlignment="1" applyProtection="1">
      <alignment horizontal="center" vertical="center" wrapText="1"/>
    </xf>
    <xf numFmtId="9" fontId="30" fillId="2" borderId="2" xfId="0" applyNumberFormat="1" applyFont="1" applyFill="1" applyBorder="1" applyAlignment="1" applyProtection="1">
      <alignment horizontal="center" vertical="center" wrapText="1"/>
    </xf>
    <xf numFmtId="9" fontId="30" fillId="2" borderId="23" xfId="0" applyNumberFormat="1" applyFont="1" applyFill="1" applyBorder="1" applyAlignment="1" applyProtection="1">
      <alignment horizontal="center" vertical="center" wrapText="1"/>
    </xf>
    <xf numFmtId="0" fontId="30" fillId="5" borderId="18" xfId="0" applyFont="1" applyFill="1" applyBorder="1" applyAlignment="1" applyProtection="1">
      <alignment horizontal="center" vertical="center" wrapText="1"/>
      <protection locked="0"/>
    </xf>
    <xf numFmtId="0" fontId="30" fillId="5" borderId="2" xfId="0" applyFont="1" applyFill="1" applyBorder="1" applyAlignment="1" applyProtection="1">
      <alignment horizontal="center" vertical="center" wrapText="1"/>
      <protection locked="0"/>
    </xf>
    <xf numFmtId="0" fontId="30" fillId="5" borderId="23" xfId="0" applyFont="1" applyFill="1" applyBorder="1" applyAlignment="1" applyProtection="1">
      <alignment horizontal="center" vertical="center" wrapText="1"/>
      <protection locked="0"/>
    </xf>
    <xf numFmtId="0" fontId="11" fillId="5" borderId="18" xfId="0" applyFont="1" applyFill="1" applyBorder="1" applyAlignment="1" applyProtection="1">
      <alignment horizontal="center" vertical="center" wrapText="1"/>
      <protection locked="0"/>
    </xf>
    <xf numFmtId="0" fontId="11" fillId="5" borderId="2" xfId="0" applyFont="1" applyFill="1" applyBorder="1" applyAlignment="1" applyProtection="1">
      <alignment horizontal="center" vertical="center" wrapText="1"/>
      <protection locked="0"/>
    </xf>
    <xf numFmtId="9" fontId="30" fillId="5" borderId="18" xfId="0" applyNumberFormat="1" applyFont="1" applyFill="1" applyBorder="1" applyAlignment="1" applyProtection="1">
      <alignment horizontal="center" vertical="center" wrapText="1"/>
      <protection locked="0"/>
    </xf>
    <xf numFmtId="9" fontId="30" fillId="5" borderId="2" xfId="0" applyNumberFormat="1" applyFont="1" applyFill="1" applyBorder="1" applyAlignment="1" applyProtection="1">
      <alignment horizontal="center" vertical="center" wrapText="1"/>
      <protection locked="0"/>
    </xf>
    <xf numFmtId="9" fontId="30" fillId="5" borderId="23" xfId="0" applyNumberFormat="1" applyFont="1" applyFill="1" applyBorder="1" applyAlignment="1" applyProtection="1">
      <alignment horizontal="center" vertical="center" wrapText="1"/>
      <protection locked="0"/>
    </xf>
    <xf numFmtId="9" fontId="11" fillId="5" borderId="18" xfId="0" applyNumberFormat="1" applyFont="1" applyFill="1" applyBorder="1" applyAlignment="1" applyProtection="1">
      <alignment horizontal="center" vertical="center" wrapText="1"/>
      <protection locked="0"/>
    </xf>
    <xf numFmtId="9" fontId="11" fillId="5" borderId="2" xfId="0" applyNumberFormat="1" applyFont="1" applyFill="1" applyBorder="1" applyAlignment="1" applyProtection="1">
      <alignment horizontal="center" vertical="center" wrapText="1"/>
      <protection locked="0"/>
    </xf>
    <xf numFmtId="0" fontId="32" fillId="21" borderId="21" xfId="0" applyFont="1" applyFill="1" applyBorder="1" applyAlignment="1" applyProtection="1">
      <alignment horizontal="center" vertical="center" wrapText="1"/>
    </xf>
    <xf numFmtId="0" fontId="32" fillId="5" borderId="21" xfId="0" applyFont="1" applyFill="1" applyBorder="1" applyAlignment="1" applyProtection="1">
      <alignment horizontal="center" vertical="center" wrapText="1"/>
    </xf>
    <xf numFmtId="0" fontId="17" fillId="0" borderId="21"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0" borderId="20" xfId="0" applyFont="1" applyBorder="1" applyAlignment="1" applyProtection="1">
      <alignment horizontal="center" vertical="center" wrapText="1"/>
    </xf>
    <xf numFmtId="9" fontId="32" fillId="0" borderId="20" xfId="0" applyNumberFormat="1" applyFont="1" applyBorder="1" applyAlignment="1" applyProtection="1">
      <alignment horizontal="center" vertical="center" wrapText="1"/>
    </xf>
    <xf numFmtId="9" fontId="32" fillId="0" borderId="2" xfId="0" applyNumberFormat="1" applyFont="1" applyBorder="1" applyAlignment="1" applyProtection="1">
      <alignment horizontal="center" vertical="center" wrapText="1"/>
    </xf>
    <xf numFmtId="0" fontId="32" fillId="20" borderId="21" xfId="0" applyFont="1" applyFill="1" applyBorder="1" applyAlignment="1" applyProtection="1">
      <alignment horizontal="center" vertical="center" wrapText="1"/>
    </xf>
    <xf numFmtId="0" fontId="32" fillId="14" borderId="21" xfId="0" applyFont="1" applyFill="1" applyBorder="1" applyAlignment="1" applyProtection="1">
      <alignment horizontal="center" vertical="center" wrapText="1"/>
    </xf>
    <xf numFmtId="0" fontId="32" fillId="11" borderId="21" xfId="0" applyFont="1" applyFill="1" applyBorder="1" applyAlignment="1" applyProtection="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horizontal="justify" vertical="center" wrapText="1"/>
    </xf>
    <xf numFmtId="0" fontId="10" fillId="12" borderId="57" xfId="0" applyFont="1" applyFill="1" applyBorder="1" applyAlignment="1">
      <alignment horizontal="center" vertical="center" wrapText="1"/>
    </xf>
    <xf numFmtId="0" fontId="17" fillId="5" borderId="4" xfId="0" applyFont="1" applyFill="1" applyBorder="1" applyAlignment="1">
      <alignment vertical="center" wrapText="1"/>
    </xf>
    <xf numFmtId="0" fontId="2" fillId="0" borderId="1" xfId="0" applyFont="1" applyBorder="1" applyAlignment="1">
      <alignment horizontal="left" vertical="center" wrapText="1"/>
    </xf>
    <xf numFmtId="0" fontId="10" fillId="12" borderId="50" xfId="1" applyFont="1" applyFill="1" applyBorder="1" applyAlignment="1" applyProtection="1">
      <alignment vertical="center" wrapText="1"/>
    </xf>
    <xf numFmtId="9" fontId="10" fillId="12" borderId="50" xfId="1" applyNumberFormat="1" applyFont="1" applyFill="1" applyBorder="1" applyAlignment="1" applyProtection="1">
      <alignment horizontal="center" vertical="center" wrapText="1"/>
    </xf>
    <xf numFmtId="0" fontId="11" fillId="0" borderId="38" xfId="0" applyFont="1" applyBorder="1" applyAlignment="1">
      <alignment horizontal="center" vertical="center"/>
    </xf>
    <xf numFmtId="0" fontId="15" fillId="12" borderId="27" xfId="0" applyFont="1" applyFill="1" applyBorder="1" applyAlignment="1">
      <alignment horizontal="center" vertical="center"/>
    </xf>
    <xf numFmtId="0" fontId="10" fillId="12" borderId="50" xfId="0" applyFont="1" applyFill="1" applyBorder="1" applyAlignment="1">
      <alignment horizontal="center" vertical="center" wrapText="1"/>
    </xf>
    <xf numFmtId="0" fontId="10" fillId="12" borderId="44" xfId="0" applyFont="1" applyFill="1" applyBorder="1" applyAlignment="1">
      <alignment horizontal="center" vertical="center" wrapText="1"/>
    </xf>
    <xf numFmtId="0" fontId="2" fillId="0" borderId="18" xfId="0" applyFont="1" applyBorder="1" applyAlignment="1">
      <alignment horizontal="left" vertical="center" wrapText="1"/>
    </xf>
    <xf numFmtId="0" fontId="11" fillId="0" borderId="18" xfId="0" applyFont="1" applyBorder="1" applyAlignment="1">
      <alignment horizontal="center" vertical="center" wrapText="1"/>
    </xf>
    <xf numFmtId="0" fontId="11" fillId="0" borderId="18" xfId="0" applyFont="1" applyBorder="1" applyAlignment="1">
      <alignment horizontal="justify" vertical="center"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2" fillId="0" borderId="23" xfId="0" applyFont="1" applyBorder="1" applyAlignment="1">
      <alignment horizontal="left" vertical="center" wrapText="1"/>
    </xf>
    <xf numFmtId="0" fontId="11" fillId="0" borderId="23" xfId="0" applyFont="1" applyBorder="1" applyAlignment="1">
      <alignment horizontal="center" vertical="center" wrapText="1"/>
    </xf>
    <xf numFmtId="0" fontId="11" fillId="0" borderId="23" xfId="0" applyFont="1" applyBorder="1" applyAlignment="1">
      <alignment horizontal="justify" vertical="center" wrapText="1"/>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2" fillId="0" borderId="1"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11" fillId="0" borderId="38" xfId="0" applyFont="1" applyFill="1" applyBorder="1" applyAlignment="1">
      <alignment horizontal="center" vertical="center"/>
    </xf>
    <xf numFmtId="0" fontId="11" fillId="0" borderId="18" xfId="0" applyFont="1" applyFill="1" applyBorder="1" applyAlignment="1">
      <alignment horizontal="center" vertical="center" wrapText="1"/>
    </xf>
    <xf numFmtId="0" fontId="11" fillId="0" borderId="18" xfId="0" applyFont="1" applyFill="1" applyBorder="1" applyAlignment="1">
      <alignment horizontal="justify" vertical="center" wrapText="1"/>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3" xfId="0" applyFont="1" applyFill="1" applyBorder="1" applyAlignment="1">
      <alignment horizontal="center" vertical="center" wrapText="1"/>
    </xf>
    <xf numFmtId="0" fontId="11" fillId="0" borderId="23" xfId="0" applyFont="1" applyFill="1" applyBorder="1" applyAlignment="1">
      <alignment horizontal="justify" vertical="center" wrapText="1"/>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3" fillId="0" borderId="38" xfId="0" applyFont="1" applyBorder="1"/>
    <xf numFmtId="0" fontId="3" fillId="0" borderId="53" xfId="0" applyFont="1" applyBorder="1"/>
    <xf numFmtId="0" fontId="3" fillId="0" borderId="20" xfId="0" applyFont="1" applyBorder="1"/>
    <xf numFmtId="0" fontId="3" fillId="0" borderId="55" xfId="0" applyFont="1" applyBorder="1"/>
    <xf numFmtId="0" fontId="3" fillId="0" borderId="23" xfId="0" applyFont="1" applyBorder="1" applyAlignment="1">
      <alignment horizontal="center" vertical="top" wrapText="1"/>
    </xf>
    <xf numFmtId="0" fontId="3" fillId="0" borderId="23" xfId="0" applyFont="1" applyBorder="1" applyAlignment="1">
      <alignment horizontal="center" vertical="center"/>
    </xf>
    <xf numFmtId="0" fontId="3" fillId="0" borderId="23" xfId="0" applyFont="1" applyBorder="1"/>
    <xf numFmtId="0" fontId="3" fillId="0" borderId="24" xfId="0" applyFont="1" applyBorder="1"/>
    <xf numFmtId="0" fontId="11" fillId="0" borderId="35"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53" xfId="0" applyFont="1" applyBorder="1" applyAlignment="1">
      <alignment horizontal="center" vertical="center" wrapText="1"/>
    </xf>
    <xf numFmtId="9" fontId="30" fillId="2" borderId="36" xfId="0" applyNumberFormat="1" applyFont="1" applyFill="1" applyBorder="1" applyAlignment="1" applyProtection="1">
      <alignment horizontal="center" vertical="center" wrapText="1"/>
    </xf>
    <xf numFmtId="9" fontId="30" fillId="2" borderId="25" xfId="0" applyNumberFormat="1" applyFont="1" applyFill="1" applyBorder="1" applyAlignment="1" applyProtection="1">
      <alignment horizontal="center" vertical="center" wrapText="1"/>
    </xf>
    <xf numFmtId="9" fontId="30" fillId="2" borderId="43" xfId="0" applyNumberFormat="1" applyFont="1" applyFill="1" applyBorder="1" applyAlignment="1" applyProtection="1">
      <alignment horizontal="center" vertical="center" wrapText="1"/>
    </xf>
    <xf numFmtId="0" fontId="14" fillId="0" borderId="35" xfId="0" applyFont="1" applyBorder="1" applyAlignment="1">
      <alignment horizontal="center" vertical="center"/>
    </xf>
    <xf numFmtId="0" fontId="14" fillId="0" borderId="38" xfId="0" applyFont="1" applyBorder="1" applyAlignment="1">
      <alignment horizontal="center" vertical="center"/>
    </xf>
    <xf numFmtId="0" fontId="14" fillId="0" borderId="47" xfId="0" applyFont="1" applyBorder="1" applyAlignment="1">
      <alignment horizontal="center" vertical="center"/>
    </xf>
    <xf numFmtId="0" fontId="14" fillId="0" borderId="35"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47" xfId="0" applyFont="1" applyFill="1" applyBorder="1" applyAlignment="1">
      <alignment horizontal="center" vertical="center"/>
    </xf>
    <xf numFmtId="0" fontId="3" fillId="0" borderId="47" xfId="0" applyFont="1" applyBorder="1"/>
    <xf numFmtId="0" fontId="10" fillId="12" borderId="27" xfId="0" applyFont="1" applyFill="1" applyBorder="1" applyAlignment="1">
      <alignment horizontal="center" vertical="center" wrapText="1"/>
    </xf>
    <xf numFmtId="0" fontId="0" fillId="0" borderId="2" xfId="0"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wrapText="1"/>
    </xf>
    <xf numFmtId="10" fontId="0" fillId="0" borderId="18" xfId="0" applyNumberForma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10" fontId="0" fillId="0" borderId="2" xfId="0" applyNumberFormat="1" applyBorder="1" applyAlignment="1">
      <alignment horizontal="center" vertical="center"/>
    </xf>
    <xf numFmtId="0" fontId="0" fillId="0" borderId="2" xfId="0" applyBorder="1" applyAlignment="1">
      <alignment horizontal="center" vertical="center"/>
    </xf>
    <xf numFmtId="0" fontId="0" fillId="0" borderId="20" xfId="0" applyBorder="1" applyAlignment="1">
      <alignment horizontal="center" vertical="center"/>
    </xf>
    <xf numFmtId="10" fontId="0" fillId="0" borderId="23" xfId="0" applyNumberForma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5" fillId="10" borderId="2" xfId="0" applyFont="1" applyFill="1" applyBorder="1" applyAlignment="1" applyProtection="1">
      <alignment horizontal="center" vertical="center" wrapText="1" readingOrder="1"/>
    </xf>
    <xf numFmtId="0" fontId="2" fillId="16" borderId="0" xfId="1" applyFont="1" applyFill="1" applyBorder="1" applyProtection="1"/>
    <xf numFmtId="0" fontId="1" fillId="0" borderId="0" xfId="1" applyFont="1" applyFill="1" applyBorder="1" applyAlignment="1" applyProtection="1">
      <alignment horizontal="center" vertical="center" wrapText="1"/>
    </xf>
    <xf numFmtId="0" fontId="2" fillId="0" borderId="9" xfId="1" applyFont="1" applyBorder="1" applyAlignment="1" applyProtection="1">
      <alignment vertical="center" wrapText="1"/>
    </xf>
    <xf numFmtId="0" fontId="2" fillId="0" borderId="4" xfId="1" applyFont="1" applyBorder="1" applyAlignment="1" applyProtection="1">
      <alignment vertical="center" wrapText="1"/>
    </xf>
    <xf numFmtId="0" fontId="2" fillId="0" borderId="8" xfId="1" applyFont="1" applyBorder="1" applyAlignment="1" applyProtection="1">
      <alignment vertical="center" wrapText="1"/>
    </xf>
    <xf numFmtId="0" fontId="1" fillId="0" borderId="2" xfId="1" applyFont="1" applyBorder="1" applyAlignment="1" applyProtection="1">
      <alignment vertical="center" wrapText="1"/>
    </xf>
    <xf numFmtId="0" fontId="24" fillId="0" borderId="2" xfId="0" applyFont="1" applyBorder="1" applyAlignment="1" applyProtection="1">
      <alignment horizontal="center" vertical="center" wrapText="1" readingOrder="1"/>
    </xf>
    <xf numFmtId="0" fontId="24" fillId="0" borderId="20" xfId="0" applyFont="1" applyBorder="1" applyAlignment="1" applyProtection="1">
      <alignment horizontal="center" vertical="center" wrapText="1" readingOrder="1"/>
    </xf>
    <xf numFmtId="0" fontId="2" fillId="0" borderId="0" xfId="1" applyFont="1" applyBorder="1" applyAlignment="1" applyProtection="1">
      <alignment horizontal="justify" vertical="center" wrapText="1"/>
    </xf>
    <xf numFmtId="0" fontId="25" fillId="17" borderId="2" xfId="0" applyFont="1" applyFill="1" applyBorder="1" applyAlignment="1" applyProtection="1">
      <alignment horizontal="center" vertical="center" wrapText="1" readingOrder="1"/>
    </xf>
    <xf numFmtId="0" fontId="2" fillId="11" borderId="20" xfId="0" applyFont="1" applyFill="1" applyBorder="1" applyAlignment="1" applyProtection="1">
      <alignment horizontal="center" vertical="center" wrapText="1" readingOrder="1"/>
    </xf>
    <xf numFmtId="0" fontId="24" fillId="0" borderId="23" xfId="0" applyFont="1" applyBorder="1" applyAlignment="1" applyProtection="1">
      <alignment horizontal="center" vertical="center" wrapText="1" readingOrder="1"/>
    </xf>
    <xf numFmtId="0" fontId="25" fillId="17" borderId="23" xfId="0" applyFont="1" applyFill="1" applyBorder="1" applyAlignment="1" applyProtection="1">
      <alignment horizontal="center" vertical="center" wrapText="1" readingOrder="1"/>
    </xf>
    <xf numFmtId="0" fontId="2" fillId="11" borderId="24" xfId="0" applyFont="1" applyFill="1" applyBorder="1" applyAlignment="1" applyProtection="1">
      <alignment horizontal="center" vertical="center" wrapText="1" readingOrder="1"/>
    </xf>
    <xf numFmtId="0" fontId="25" fillId="5" borderId="2" xfId="0" applyFont="1" applyFill="1" applyBorder="1" applyAlignment="1" applyProtection="1">
      <alignment horizontal="center" vertical="center" wrapText="1" readingOrder="1"/>
    </xf>
    <xf numFmtId="0" fontId="25" fillId="5" borderId="23" xfId="0" applyFont="1" applyFill="1" applyBorder="1" applyAlignment="1" applyProtection="1">
      <alignment horizontal="center" vertical="center" wrapText="1" readingOrder="1"/>
    </xf>
    <xf numFmtId="0" fontId="25" fillId="10" borderId="23" xfId="0" applyFont="1" applyFill="1" applyBorder="1" applyAlignment="1" applyProtection="1">
      <alignment horizontal="center" vertical="center" wrapText="1" readingOrder="1"/>
    </xf>
    <xf numFmtId="0" fontId="2" fillId="0" borderId="3" xfId="0" applyFont="1" applyBorder="1" applyAlignment="1" applyProtection="1">
      <alignment horizontal="left" vertical="center" wrapText="1"/>
      <protection locked="0"/>
    </xf>
    <xf numFmtId="0" fontId="2" fillId="0" borderId="3" xfId="0" applyFont="1" applyBorder="1" applyAlignment="1">
      <alignment horizontal="left" vertical="center" wrapText="1"/>
    </xf>
    <xf numFmtId="0" fontId="2" fillId="2" borderId="1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0" fillId="12" borderId="28" xfId="1" applyFont="1" applyFill="1" applyBorder="1" applyAlignment="1" applyProtection="1">
      <alignment horizontal="center" vertical="center" wrapText="1"/>
    </xf>
    <xf numFmtId="0" fontId="40" fillId="12" borderId="6" xfId="1" applyFont="1" applyFill="1" applyBorder="1" applyAlignment="1" applyProtection="1">
      <alignment horizontal="center" vertical="center" wrapText="1"/>
    </xf>
    <xf numFmtId="0" fontId="40" fillId="12" borderId="29" xfId="1" applyFont="1" applyFill="1" applyBorder="1" applyAlignment="1" applyProtection="1">
      <alignment horizontal="center" vertical="center" wrapText="1"/>
    </xf>
    <xf numFmtId="0" fontId="40" fillId="12" borderId="30" xfId="1" applyFont="1" applyFill="1" applyBorder="1" applyAlignment="1" applyProtection="1">
      <alignment horizontal="center" vertical="center" wrapText="1"/>
    </xf>
    <xf numFmtId="0" fontId="40" fillId="12" borderId="31" xfId="1" applyFont="1" applyFill="1" applyBorder="1" applyAlignment="1" applyProtection="1">
      <alignment horizontal="center" vertical="center" wrapText="1"/>
    </xf>
    <xf numFmtId="9" fontId="40" fillId="12" borderId="32" xfId="1" applyNumberFormat="1" applyFont="1" applyFill="1" applyBorder="1" applyAlignment="1" applyProtection="1">
      <alignment horizontal="center" vertical="center" wrapText="1"/>
    </xf>
    <xf numFmtId="9" fontId="40" fillId="12" borderId="29" xfId="1" applyNumberFormat="1" applyFont="1" applyFill="1" applyBorder="1" applyAlignment="1" applyProtection="1">
      <alignment horizontal="center" vertical="center" wrapText="1"/>
    </xf>
    <xf numFmtId="9" fontId="40" fillId="12" borderId="33" xfId="1" applyNumberFormat="1" applyFont="1" applyFill="1" applyBorder="1" applyAlignment="1" applyProtection="1">
      <alignment horizontal="center" vertical="center" wrapText="1"/>
    </xf>
    <xf numFmtId="9" fontId="40" fillId="12" borderId="30" xfId="1" applyNumberFormat="1" applyFont="1" applyFill="1" applyBorder="1" applyAlignment="1" applyProtection="1">
      <alignment horizontal="center" vertical="center" wrapText="1"/>
    </xf>
    <xf numFmtId="0" fontId="10" fillId="12" borderId="27" xfId="1" applyFont="1" applyFill="1" applyBorder="1" applyAlignment="1" applyProtection="1">
      <alignment horizontal="center" vertical="center" wrapText="1"/>
    </xf>
    <xf numFmtId="0" fontId="10" fillId="12" borderId="50" xfId="1" applyFont="1" applyFill="1" applyBorder="1" applyAlignment="1" applyProtection="1">
      <alignment horizontal="center" vertical="center" wrapText="1"/>
    </xf>
    <xf numFmtId="0" fontId="10" fillId="12" borderId="51" xfId="1" applyFont="1" applyFill="1" applyBorder="1" applyAlignment="1" applyProtection="1">
      <alignment horizontal="center" vertical="center" wrapText="1"/>
    </xf>
    <xf numFmtId="0" fontId="10" fillId="12" borderId="44" xfId="1" applyFont="1" applyFill="1" applyBorder="1" applyAlignment="1" applyProtection="1">
      <alignment horizontal="center" vertical="center" wrapText="1"/>
    </xf>
    <xf numFmtId="0" fontId="2" fillId="0" borderId="2" xfId="0" applyFont="1" applyBorder="1" applyAlignment="1">
      <alignment horizontal="center" vertical="center" wrapText="1"/>
    </xf>
    <xf numFmtId="1" fontId="1" fillId="6" borderId="2" xfId="0" applyNumberFormat="1" applyFont="1" applyFill="1" applyBorder="1" applyAlignment="1">
      <alignment horizontal="center" vertical="center"/>
    </xf>
    <xf numFmtId="0" fontId="1" fillId="0" borderId="2" xfId="0" applyFont="1" applyBorder="1" applyAlignment="1">
      <alignment horizontal="center" vertical="center"/>
    </xf>
    <xf numFmtId="0" fontId="11" fillId="0" borderId="2" xfId="0" applyFont="1" applyBorder="1" applyAlignment="1">
      <alignment horizontal="center" vertical="center" wrapText="1"/>
    </xf>
    <xf numFmtId="0" fontId="5" fillId="0" borderId="2" xfId="0" applyFont="1" applyBorder="1" applyAlignment="1">
      <alignment horizontal="center" vertical="center"/>
    </xf>
    <xf numFmtId="0" fontId="30" fillId="2" borderId="61" xfId="1" applyFont="1" applyFill="1" applyBorder="1" applyAlignment="1" applyProtection="1">
      <alignment horizontal="left" vertical="center" wrapText="1"/>
    </xf>
    <xf numFmtId="0" fontId="30" fillId="2" borderId="3" xfId="1" applyFont="1" applyFill="1" applyBorder="1" applyAlignment="1" applyProtection="1">
      <alignment horizontal="left" vertical="center" wrapText="1"/>
    </xf>
    <xf numFmtId="0" fontId="20" fillId="2" borderId="3" xfId="1" applyFont="1" applyFill="1" applyBorder="1" applyAlignment="1" applyProtection="1">
      <alignment horizontal="center" vertical="center" wrapText="1"/>
    </xf>
    <xf numFmtId="0" fontId="11" fillId="2" borderId="3" xfId="1" applyFont="1" applyFill="1" applyBorder="1" applyAlignment="1" applyProtection="1">
      <alignment horizontal="justify" vertical="center" wrapText="1"/>
    </xf>
    <xf numFmtId="0" fontId="31" fillId="0" borderId="53" xfId="1" applyNumberFormat="1" applyFont="1" applyFill="1" applyBorder="1" applyAlignment="1" applyProtection="1">
      <alignment horizontal="center" vertical="center" wrapText="1"/>
    </xf>
    <xf numFmtId="9" fontId="0" fillId="0" borderId="58" xfId="0" applyNumberFormat="1" applyBorder="1" applyAlignment="1" applyProtection="1">
      <alignment horizontal="center" vertical="center" wrapText="1"/>
    </xf>
    <xf numFmtId="9" fontId="0" fillId="0" borderId="56" xfId="0" applyNumberFormat="1" applyBorder="1" applyAlignment="1" applyProtection="1">
      <alignment horizontal="center" vertical="center" wrapText="1"/>
    </xf>
    <xf numFmtId="9" fontId="0" fillId="19" borderId="61" xfId="0" applyNumberFormat="1" applyFill="1" applyBorder="1" applyAlignment="1" applyProtection="1">
      <alignment horizontal="center" vertical="center" wrapText="1"/>
      <protection locked="0"/>
    </xf>
    <xf numFmtId="9" fontId="0" fillId="0" borderId="3" xfId="0" applyNumberFormat="1" applyBorder="1" applyAlignment="1" applyProtection="1">
      <alignment horizontal="center" vertical="center" wrapText="1"/>
    </xf>
    <xf numFmtId="9" fontId="0" fillId="0" borderId="62" xfId="0" applyNumberFormat="1" applyBorder="1" applyAlignment="1" applyProtection="1">
      <alignment horizontal="center" vertical="center" wrapText="1"/>
    </xf>
    <xf numFmtId="9" fontId="23" fillId="0" borderId="61" xfId="0" applyNumberFormat="1" applyFont="1" applyBorder="1" applyAlignment="1" applyProtection="1">
      <alignment horizontal="center" vertical="center" wrapText="1"/>
    </xf>
    <xf numFmtId="9" fontId="23" fillId="0" borderId="55" xfId="0" applyNumberFormat="1" applyFont="1" applyBorder="1" applyAlignment="1" applyProtection="1">
      <alignment horizontal="center" vertical="center" wrapText="1"/>
    </xf>
    <xf numFmtId="0" fontId="2" fillId="0" borderId="50" xfId="1" applyFont="1" applyFill="1" applyBorder="1" applyAlignment="1" applyProtection="1">
      <alignment horizontal="justify" vertical="center" wrapText="1"/>
    </xf>
    <xf numFmtId="9" fontId="4" fillId="0" borderId="3" xfId="0" applyNumberFormat="1" applyFont="1" applyFill="1" applyBorder="1" applyAlignment="1" applyProtection="1">
      <alignment horizontal="center" vertical="center" wrapText="1"/>
    </xf>
    <xf numFmtId="0" fontId="2" fillId="0" borderId="55" xfId="1" applyFont="1" applyFill="1" applyBorder="1" applyAlignment="1" applyProtection="1">
      <alignment horizontal="center" vertical="center" wrapText="1"/>
    </xf>
    <xf numFmtId="0" fontId="3" fillId="0" borderId="3" xfId="0" applyFont="1" applyBorder="1" applyAlignment="1">
      <alignment horizontal="center" vertical="top" wrapText="1"/>
    </xf>
    <xf numFmtId="0" fontId="0" fillId="0" borderId="61" xfId="0" applyBorder="1" applyAlignment="1">
      <alignment vertical="center"/>
    </xf>
    <xf numFmtId="0" fontId="0" fillId="0" borderId="3" xfId="0" applyBorder="1" applyAlignment="1">
      <alignment vertical="center"/>
    </xf>
    <xf numFmtId="0" fontId="0" fillId="0" borderId="3" xfId="0" applyBorder="1" applyAlignment="1">
      <alignment vertical="center" wrapText="1"/>
    </xf>
    <xf numFmtId="10" fontId="0" fillId="0" borderId="3" xfId="0" applyNumberFormat="1" applyBorder="1" applyAlignment="1">
      <alignment horizontal="center" vertical="center"/>
    </xf>
    <xf numFmtId="0" fontId="0" fillId="0" borderId="3" xfId="0" applyBorder="1" applyAlignment="1">
      <alignment horizontal="center" vertical="center"/>
    </xf>
    <xf numFmtId="0" fontId="0" fillId="0" borderId="55" xfId="0" applyBorder="1" applyAlignment="1">
      <alignment horizontal="center" vertical="center"/>
    </xf>
    <xf numFmtId="0" fontId="2" fillId="0" borderId="2" xfId="0" applyFont="1" applyBorder="1" applyAlignment="1">
      <alignment horizontal="center" vertical="center" wrapText="1"/>
    </xf>
    <xf numFmtId="0" fontId="14" fillId="0" borderId="18" xfId="0" applyFont="1" applyBorder="1" applyAlignment="1">
      <alignment horizontal="justify" vertical="center" wrapText="1"/>
    </xf>
    <xf numFmtId="0" fontId="11"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38" xfId="0" applyFont="1" applyBorder="1" applyAlignment="1">
      <alignment vertical="center"/>
    </xf>
    <xf numFmtId="0" fontId="3" fillId="0" borderId="20" xfId="0" applyFont="1" applyBorder="1" applyAlignment="1">
      <alignment vertical="center"/>
    </xf>
    <xf numFmtId="0" fontId="31" fillId="0" borderId="2" xfId="0" applyFont="1" applyBorder="1" applyAlignment="1">
      <alignment horizontal="justify" vertical="center" wrapText="1"/>
    </xf>
    <xf numFmtId="0" fontId="11" fillId="14" borderId="2" xfId="0" applyFont="1" applyFill="1" applyBorder="1" applyAlignment="1">
      <alignment horizontal="justify" vertical="center" wrapText="1"/>
    </xf>
    <xf numFmtId="0" fontId="1" fillId="11" borderId="2" xfId="0" applyFont="1" applyFill="1" applyBorder="1" applyAlignment="1" applyProtection="1">
      <alignment horizontal="center" vertical="center"/>
      <protection locked="0"/>
    </xf>
    <xf numFmtId="0" fontId="1" fillId="11" borderId="2"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0" fillId="11" borderId="2" xfId="1" applyFont="1" applyFill="1" applyBorder="1" applyAlignment="1" applyProtection="1">
      <alignment horizontal="center" vertical="center" wrapText="1"/>
      <protection locked="0"/>
    </xf>
    <xf numFmtId="0" fontId="30" fillId="11" borderId="21" xfId="1" applyFont="1" applyFill="1" applyBorder="1" applyAlignment="1" applyProtection="1">
      <alignment horizontal="left" vertical="center" wrapText="1"/>
    </xf>
    <xf numFmtId="0" fontId="30" fillId="11" borderId="2" xfId="1" applyFont="1" applyFill="1" applyBorder="1" applyAlignment="1" applyProtection="1">
      <alignment horizontal="left" vertical="center" wrapText="1"/>
    </xf>
    <xf numFmtId="0" fontId="20" fillId="11" borderId="2" xfId="1" applyFont="1" applyFill="1" applyBorder="1" applyAlignment="1" applyProtection="1">
      <alignment horizontal="center" vertical="center" wrapText="1"/>
    </xf>
    <xf numFmtId="0" fontId="11" fillId="11" borderId="2" xfId="1" applyFont="1" applyFill="1" applyBorder="1" applyAlignment="1" applyProtection="1">
      <alignment horizontal="justify" vertical="center" wrapText="1"/>
    </xf>
    <xf numFmtId="0" fontId="20" fillId="11" borderId="2" xfId="1" applyFont="1" applyFill="1" applyBorder="1" applyAlignment="1" applyProtection="1">
      <alignment horizontal="left" vertical="center" wrapText="1"/>
      <protection locked="0"/>
    </xf>
    <xf numFmtId="0" fontId="2" fillId="11" borderId="2" xfId="0" applyFont="1" applyFill="1" applyBorder="1" applyAlignment="1">
      <alignment horizontal="left" vertical="center" wrapText="1"/>
    </xf>
    <xf numFmtId="0" fontId="11" fillId="11" borderId="2" xfId="0" applyFont="1" applyFill="1" applyBorder="1" applyAlignment="1">
      <alignment horizontal="justify" vertical="center" wrapText="1"/>
    </xf>
    <xf numFmtId="0" fontId="2" fillId="11" borderId="2" xfId="0" applyFont="1" applyFill="1" applyBorder="1" applyAlignment="1" applyProtection="1">
      <alignment horizontal="left" vertical="center" wrapText="1"/>
      <protection locked="0"/>
    </xf>
    <xf numFmtId="0" fontId="11" fillId="11" borderId="18" xfId="0" applyFont="1" applyFill="1" applyBorder="1" applyAlignment="1">
      <alignment horizontal="center" vertical="center" wrapText="1"/>
    </xf>
    <xf numFmtId="0" fontId="11" fillId="11" borderId="18" xfId="0" applyFont="1" applyFill="1" applyBorder="1" applyAlignment="1">
      <alignment horizontal="justify" vertical="center" wrapText="1"/>
    </xf>
    <xf numFmtId="0" fontId="11" fillId="11" borderId="2" xfId="0" applyFont="1" applyFill="1" applyBorder="1" applyAlignment="1">
      <alignment horizontal="center" vertical="center" wrapText="1"/>
    </xf>
    <xf numFmtId="0" fontId="11" fillId="11" borderId="23" xfId="0" applyFont="1" applyFill="1" applyBorder="1" applyAlignment="1">
      <alignment horizontal="center" vertical="center" wrapText="1"/>
    </xf>
    <xf numFmtId="0" fontId="11" fillId="11" borderId="23" xfId="0" applyFont="1" applyFill="1" applyBorder="1" applyAlignment="1">
      <alignment horizontal="justify" vertical="center" wrapText="1"/>
    </xf>
    <xf numFmtId="0" fontId="2" fillId="11" borderId="18" xfId="0" applyFont="1" applyFill="1" applyBorder="1" applyAlignment="1">
      <alignment horizontal="center" vertical="center" wrapText="1"/>
    </xf>
    <xf numFmtId="0" fontId="11" fillId="11" borderId="35" xfId="0" applyFont="1" applyFill="1" applyBorder="1" applyAlignment="1">
      <alignment horizontal="center" vertical="center" wrapText="1"/>
    </xf>
    <xf numFmtId="0" fontId="11" fillId="11" borderId="38" xfId="0" applyFont="1" applyFill="1" applyBorder="1" applyAlignment="1">
      <alignment horizontal="center" vertical="center" wrapText="1"/>
    </xf>
    <xf numFmtId="0" fontId="2" fillId="11" borderId="23" xfId="0" applyFont="1" applyFill="1" applyBorder="1" applyAlignment="1">
      <alignment horizontal="center" vertical="center" wrapText="1"/>
    </xf>
    <xf numFmtId="0" fontId="11" fillId="11" borderId="47" xfId="0" applyFont="1" applyFill="1" applyBorder="1" applyAlignment="1">
      <alignment horizontal="center" vertical="center" wrapText="1"/>
    </xf>
    <xf numFmtId="0" fontId="30" fillId="11" borderId="18" xfId="0" applyFont="1" applyFill="1" applyBorder="1" applyAlignment="1" applyProtection="1">
      <alignment horizontal="center" vertical="center" wrapText="1"/>
      <protection locked="0"/>
    </xf>
    <xf numFmtId="9" fontId="30" fillId="11" borderId="18" xfId="0" applyNumberFormat="1" applyFont="1" applyFill="1" applyBorder="1" applyAlignment="1" applyProtection="1">
      <alignment horizontal="center" vertical="center" wrapText="1"/>
    </xf>
    <xf numFmtId="9" fontId="30" fillId="11" borderId="18" xfId="0" applyNumberFormat="1" applyFont="1" applyFill="1" applyBorder="1" applyAlignment="1" applyProtection="1">
      <alignment horizontal="center" vertical="center" wrapText="1"/>
      <protection locked="0"/>
    </xf>
    <xf numFmtId="9" fontId="30" fillId="11" borderId="36" xfId="0" applyNumberFormat="1" applyFont="1" applyFill="1" applyBorder="1" applyAlignment="1" applyProtection="1">
      <alignment horizontal="center" vertical="center" wrapText="1"/>
    </xf>
    <xf numFmtId="0" fontId="14" fillId="11" borderId="35" xfId="0" applyFont="1" applyFill="1" applyBorder="1" applyAlignment="1">
      <alignment horizontal="center" vertical="center"/>
    </xf>
    <xf numFmtId="0" fontId="11" fillId="11" borderId="18" xfId="0" applyFont="1" applyFill="1" applyBorder="1" applyAlignment="1">
      <alignment horizontal="center" vertical="center"/>
    </xf>
    <xf numFmtId="0" fontId="11" fillId="11" borderId="19" xfId="0" applyFont="1" applyFill="1" applyBorder="1" applyAlignment="1">
      <alignment horizontal="center" vertical="center"/>
    </xf>
    <xf numFmtId="0" fontId="30" fillId="11" borderId="2" xfId="0" applyFont="1" applyFill="1" applyBorder="1" applyAlignment="1" applyProtection="1">
      <alignment horizontal="center" vertical="center" wrapText="1"/>
      <protection locked="0"/>
    </xf>
    <xf numFmtId="9" fontId="30" fillId="11" borderId="2" xfId="0" applyNumberFormat="1" applyFont="1" applyFill="1" applyBorder="1" applyAlignment="1" applyProtection="1">
      <alignment horizontal="center" vertical="center" wrapText="1"/>
    </xf>
    <xf numFmtId="9" fontId="30" fillId="11" borderId="2" xfId="0" applyNumberFormat="1" applyFont="1" applyFill="1" applyBorder="1" applyAlignment="1" applyProtection="1">
      <alignment horizontal="center" vertical="center" wrapText="1"/>
      <protection locked="0"/>
    </xf>
    <xf numFmtId="9" fontId="30" fillId="11" borderId="25" xfId="0" applyNumberFormat="1" applyFont="1" applyFill="1" applyBorder="1" applyAlignment="1" applyProtection="1">
      <alignment horizontal="center" vertical="center" wrapText="1"/>
    </xf>
    <xf numFmtId="0" fontId="14" fillId="11" borderId="38" xfId="0" applyFont="1" applyFill="1" applyBorder="1" applyAlignment="1">
      <alignment horizontal="center" vertical="center"/>
    </xf>
    <xf numFmtId="0" fontId="11" fillId="11" borderId="2" xfId="0" applyFont="1" applyFill="1" applyBorder="1" applyAlignment="1">
      <alignment horizontal="center" vertical="center"/>
    </xf>
    <xf numFmtId="0" fontId="11" fillId="11" borderId="20" xfId="0" applyFont="1" applyFill="1" applyBorder="1" applyAlignment="1">
      <alignment horizontal="center" vertical="center"/>
    </xf>
    <xf numFmtId="0" fontId="30" fillId="11" borderId="23" xfId="0" applyFont="1" applyFill="1" applyBorder="1" applyAlignment="1" applyProtection="1">
      <alignment horizontal="center" vertical="center" wrapText="1"/>
      <protection locked="0"/>
    </xf>
    <xf numFmtId="9" fontId="30" fillId="11" borderId="23" xfId="0" applyNumberFormat="1" applyFont="1" applyFill="1" applyBorder="1" applyAlignment="1" applyProtection="1">
      <alignment horizontal="center" vertical="center" wrapText="1"/>
    </xf>
    <xf numFmtId="9" fontId="30" fillId="11" borderId="23" xfId="0" applyNumberFormat="1" applyFont="1" applyFill="1" applyBorder="1" applyAlignment="1" applyProtection="1">
      <alignment horizontal="center" vertical="center" wrapText="1"/>
      <protection locked="0"/>
    </xf>
    <xf numFmtId="9" fontId="30" fillId="11" borderId="43" xfId="0" applyNumberFormat="1" applyFont="1" applyFill="1" applyBorder="1" applyAlignment="1" applyProtection="1">
      <alignment horizontal="center" vertical="center" wrapText="1"/>
    </xf>
    <xf numFmtId="0" fontId="14" fillId="11" borderId="47" xfId="0" applyFont="1" applyFill="1" applyBorder="1" applyAlignment="1">
      <alignment horizontal="center" vertical="center"/>
    </xf>
    <xf numFmtId="0" fontId="11" fillId="11" borderId="23" xfId="0" applyFont="1" applyFill="1" applyBorder="1" applyAlignment="1">
      <alignment horizontal="center" vertical="center"/>
    </xf>
    <xf numFmtId="0" fontId="11" fillId="11" borderId="24" xfId="0" applyFont="1" applyFill="1" applyBorder="1" applyAlignment="1">
      <alignment horizontal="center" vertical="center"/>
    </xf>
    <xf numFmtId="0" fontId="2" fillId="11" borderId="0" xfId="0" applyFont="1" applyFill="1" applyProtection="1">
      <protection locked="0"/>
    </xf>
    <xf numFmtId="0" fontId="20" fillId="11" borderId="0" xfId="0" applyFont="1" applyFill="1"/>
    <xf numFmtId="0" fontId="2" fillId="0" borderId="0" xfId="2"/>
    <xf numFmtId="0" fontId="31" fillId="11" borderId="38" xfId="1" applyNumberFormat="1" applyFont="1" applyFill="1" applyBorder="1" applyAlignment="1" applyProtection="1">
      <alignment horizontal="center" vertical="center" wrapText="1"/>
    </xf>
    <xf numFmtId="9" fontId="0" fillId="11" borderId="26" xfId="0" applyNumberFormat="1" applyFill="1" applyBorder="1" applyAlignment="1" applyProtection="1">
      <alignment horizontal="center" vertical="center" wrapText="1"/>
    </xf>
    <xf numFmtId="9" fontId="0" fillId="11" borderId="39" xfId="0" applyNumberFormat="1" applyFill="1" applyBorder="1" applyAlignment="1" applyProtection="1">
      <alignment horizontal="center" vertical="center" wrapText="1"/>
    </xf>
    <xf numFmtId="9" fontId="0" fillId="11" borderId="21" xfId="0" applyNumberFormat="1" applyFill="1" applyBorder="1" applyAlignment="1" applyProtection="1">
      <alignment horizontal="center" vertical="center" wrapText="1"/>
      <protection locked="0"/>
    </xf>
    <xf numFmtId="9" fontId="0" fillId="11" borderId="2" xfId="0" applyNumberFormat="1" applyFill="1" applyBorder="1" applyAlignment="1" applyProtection="1">
      <alignment horizontal="center" vertical="center" wrapText="1"/>
    </xf>
    <xf numFmtId="9" fontId="0" fillId="11" borderId="25" xfId="0" applyNumberFormat="1" applyFill="1" applyBorder="1" applyAlignment="1" applyProtection="1">
      <alignment horizontal="center" vertical="center" wrapText="1"/>
    </xf>
    <xf numFmtId="9" fontId="23" fillId="11" borderId="21" xfId="0" applyNumberFormat="1" applyFont="1" applyFill="1" applyBorder="1" applyAlignment="1" applyProtection="1">
      <alignment horizontal="center" vertical="center" wrapText="1"/>
    </xf>
    <xf numFmtId="9" fontId="23" fillId="11" borderId="20" xfId="0" applyNumberFormat="1" applyFont="1" applyFill="1" applyBorder="1" applyAlignment="1" applyProtection="1">
      <alignment horizontal="center" vertical="center" wrapText="1"/>
    </xf>
    <xf numFmtId="0" fontId="0" fillId="0" borderId="9" xfId="0" applyBorder="1"/>
    <xf numFmtId="0" fontId="0" fillId="0" borderId="4" xfId="0" applyBorder="1"/>
    <xf numFmtId="0" fontId="0" fillId="0" borderId="5" xfId="0" applyBorder="1"/>
    <xf numFmtId="0" fontId="0" fillId="0" borderId="8" xfId="0" applyBorder="1"/>
    <xf numFmtId="0" fontId="0" fillId="0" borderId="15" xfId="0" applyBorder="1"/>
    <xf numFmtId="0" fontId="0" fillId="0" borderId="0" xfId="0" applyBorder="1"/>
    <xf numFmtId="0" fontId="0" fillId="0" borderId="0" xfId="0" applyBorder="1" applyAlignment="1">
      <alignment horizontal="center"/>
    </xf>
    <xf numFmtId="0" fontId="0" fillId="0" borderId="10" xfId="0" applyBorder="1"/>
    <xf numFmtId="0" fontId="0" fillId="0" borderId="11" xfId="0" applyBorder="1"/>
    <xf numFmtId="0" fontId="0" fillId="0" borderId="12" xfId="0" applyBorder="1"/>
    <xf numFmtId="0" fontId="2" fillId="0" borderId="0" xfId="2" applyBorder="1" applyAlignment="1"/>
    <xf numFmtId="0" fontId="17" fillId="7" borderId="17" xfId="0" applyFont="1" applyFill="1" applyBorder="1" applyAlignment="1">
      <alignment horizontal="center" vertical="center" wrapText="1"/>
    </xf>
    <xf numFmtId="0" fontId="34" fillId="0" borderId="0" xfId="3"/>
    <xf numFmtId="0" fontId="48" fillId="22" borderId="28" xfId="6" applyFont="1" applyFill="1" applyBorder="1" applyAlignment="1">
      <alignment horizontal="center" vertical="center"/>
    </xf>
    <xf numFmtId="0" fontId="49" fillId="22" borderId="28" xfId="6" applyFont="1" applyFill="1" applyBorder="1" applyAlignment="1">
      <alignment horizontal="center" vertical="center"/>
    </xf>
    <xf numFmtId="0" fontId="50" fillId="22" borderId="13" xfId="0" applyFont="1" applyFill="1" applyBorder="1"/>
    <xf numFmtId="0" fontId="51" fillId="22" borderId="28" xfId="6" applyFont="1" applyFill="1" applyBorder="1" applyAlignment="1">
      <alignment horizontal="center" wrapText="1"/>
    </xf>
    <xf numFmtId="0" fontId="51" fillId="22" borderId="28" xfId="6" applyFont="1" applyFill="1" applyBorder="1" applyAlignment="1">
      <alignment horizontal="center" vertical="center"/>
    </xf>
    <xf numFmtId="0" fontId="51" fillId="22" borderId="28" xfId="6" applyFont="1" applyFill="1" applyBorder="1" applyAlignment="1">
      <alignment vertical="center"/>
    </xf>
    <xf numFmtId="0" fontId="11" fillId="2" borderId="18" xfId="0" applyFont="1" applyFill="1" applyBorder="1" applyAlignment="1">
      <alignment horizontal="center" vertical="center" wrapText="1"/>
    </xf>
    <xf numFmtId="0" fontId="11" fillId="0" borderId="2" xfId="0" applyFont="1" applyBorder="1" applyAlignment="1">
      <alignment horizontal="center" vertical="center" wrapText="1"/>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vertical="center"/>
      <protection locked="0"/>
    </xf>
    <xf numFmtId="0" fontId="1" fillId="0" borderId="2" xfId="0" applyFont="1" applyFill="1" applyBorder="1" applyAlignment="1">
      <alignment horizontal="center" vertical="center" wrapText="1"/>
    </xf>
    <xf numFmtId="0" fontId="1" fillId="0" borderId="3" xfId="0" applyFont="1" applyFill="1" applyBorder="1" applyAlignment="1" applyProtection="1">
      <alignment horizontal="center" vertical="center"/>
      <protection locked="0"/>
    </xf>
    <xf numFmtId="0" fontId="52" fillId="22" borderId="28" xfId="6" applyFont="1" applyFill="1" applyBorder="1" applyAlignment="1">
      <alignment horizontal="center" vertical="center"/>
    </xf>
    <xf numFmtId="0" fontId="30" fillId="2" borderId="63" xfId="1" applyFont="1" applyFill="1" applyBorder="1" applyAlignment="1" applyProtection="1">
      <alignment horizontal="left" vertical="center" wrapText="1"/>
    </xf>
    <xf numFmtId="0" fontId="30" fillId="2" borderId="64" xfId="1" applyFont="1" applyFill="1" applyBorder="1" applyAlignment="1" applyProtection="1">
      <alignment horizontal="left" vertical="center" wrapText="1"/>
    </xf>
    <xf numFmtId="0" fontId="20" fillId="2" borderId="64" xfId="1" applyFont="1" applyFill="1" applyBorder="1" applyAlignment="1" applyProtection="1">
      <alignment horizontal="center" vertical="center" wrapText="1"/>
    </xf>
    <xf numFmtId="0" fontId="11" fillId="2" borderId="64" xfId="1" applyFont="1" applyFill="1" applyBorder="1" applyAlignment="1" applyProtection="1">
      <alignment horizontal="justify" vertical="center" wrapText="1"/>
    </xf>
    <xf numFmtId="0" fontId="31" fillId="0" borderId="59" xfId="1" applyNumberFormat="1" applyFont="1" applyFill="1" applyBorder="1" applyAlignment="1" applyProtection="1">
      <alignment horizontal="center" vertical="center" wrapText="1"/>
    </xf>
    <xf numFmtId="9" fontId="0" fillId="19" borderId="63" xfId="0" applyNumberFormat="1" applyFill="1" applyBorder="1" applyAlignment="1" applyProtection="1">
      <alignment horizontal="center" vertical="center" wrapText="1"/>
      <protection locked="0"/>
    </xf>
    <xf numFmtId="9" fontId="0" fillId="0" borderId="64" xfId="0" applyNumberFormat="1" applyBorder="1" applyAlignment="1" applyProtection="1">
      <alignment horizontal="center" vertical="center" wrapText="1"/>
    </xf>
    <xf numFmtId="9" fontId="23" fillId="0" borderId="63" xfId="0" applyNumberFormat="1" applyFont="1" applyBorder="1" applyAlignment="1" applyProtection="1">
      <alignment horizontal="center" vertical="center" wrapText="1"/>
    </xf>
    <xf numFmtId="9" fontId="23" fillId="0" borderId="56" xfId="0" applyNumberFormat="1" applyFont="1" applyBorder="1" applyAlignment="1" applyProtection="1">
      <alignment horizontal="center" vertical="center" wrapText="1"/>
    </xf>
    <xf numFmtId="0" fontId="2" fillId="0" borderId="2" xfId="0" applyFont="1" applyFill="1" applyBorder="1" applyAlignment="1">
      <alignment horizontal="left" vertical="center" wrapText="1"/>
    </xf>
    <xf numFmtId="164" fontId="40" fillId="12" borderId="29" xfId="7" applyNumberFormat="1" applyFont="1" applyFill="1" applyBorder="1" applyAlignment="1" applyProtection="1">
      <alignment horizontal="center" vertical="center" wrapText="1"/>
    </xf>
    <xf numFmtId="164" fontId="20" fillId="19" borderId="35" xfId="7" applyNumberFormat="1" applyFont="1" applyFill="1" applyBorder="1" applyAlignment="1" applyProtection="1">
      <alignment horizontal="center" vertical="center" wrapText="1"/>
      <protection locked="0"/>
    </xf>
    <xf numFmtId="164" fontId="20" fillId="19" borderId="38" xfId="7" applyNumberFormat="1" applyFont="1" applyFill="1" applyBorder="1" applyAlignment="1" applyProtection="1">
      <alignment horizontal="center" vertical="center" wrapText="1"/>
      <protection locked="0"/>
    </xf>
    <xf numFmtId="164" fontId="20" fillId="2" borderId="38" xfId="7" applyNumberFormat="1" applyFont="1" applyFill="1" applyBorder="1" applyAlignment="1" applyProtection="1">
      <alignment horizontal="center" vertical="center" wrapText="1"/>
      <protection locked="0"/>
    </xf>
    <xf numFmtId="164" fontId="20" fillId="11" borderId="38" xfId="7" applyNumberFormat="1" applyFont="1" applyFill="1" applyBorder="1" applyAlignment="1" applyProtection="1">
      <alignment horizontal="center" vertical="center" wrapText="1"/>
      <protection locked="0"/>
    </xf>
    <xf numFmtId="164" fontId="20" fillId="19" borderId="53" xfId="7" applyNumberFormat="1" applyFont="1" applyFill="1" applyBorder="1" applyAlignment="1" applyProtection="1">
      <alignment horizontal="center" vertical="center" wrapText="1"/>
      <protection locked="0"/>
    </xf>
    <xf numFmtId="164" fontId="0" fillId="0" borderId="0" xfId="7" applyNumberFormat="1" applyFont="1" applyAlignment="1">
      <alignment horizontal="center" vertical="center" wrapText="1"/>
    </xf>
    <xf numFmtId="164" fontId="0" fillId="0" borderId="1" xfId="7" applyNumberFormat="1" applyFont="1" applyBorder="1" applyAlignment="1">
      <alignment horizontal="center" vertical="center" wrapText="1"/>
    </xf>
    <xf numFmtId="164" fontId="0" fillId="0" borderId="2" xfId="7" applyNumberFormat="1" applyFont="1" applyBorder="1" applyAlignment="1">
      <alignment horizontal="center" vertical="center" wrapText="1"/>
    </xf>
    <xf numFmtId="164" fontId="0" fillId="0" borderId="23" xfId="7" applyNumberFormat="1" applyFont="1" applyBorder="1" applyAlignment="1">
      <alignment horizontal="center" vertical="center" wrapText="1"/>
    </xf>
    <xf numFmtId="0" fontId="3" fillId="0" borderId="0" xfId="0" applyFont="1" applyAlignment="1">
      <alignment horizontal="justify" vertical="center" wrapText="1"/>
    </xf>
    <xf numFmtId="0" fontId="11" fillId="14" borderId="18" xfId="0" applyFont="1" applyFill="1" applyBorder="1" applyAlignment="1">
      <alignment horizontal="justify" vertical="center" wrapText="1"/>
    </xf>
    <xf numFmtId="0" fontId="11" fillId="14" borderId="18" xfId="0" applyFont="1" applyFill="1" applyBorder="1" applyAlignment="1">
      <alignment horizontal="center" vertical="center" wrapText="1"/>
    </xf>
    <xf numFmtId="0" fontId="45" fillId="22" borderId="9" xfId="6" applyFont="1" applyFill="1" applyBorder="1" applyAlignment="1">
      <alignment horizontal="center" vertical="center"/>
    </xf>
    <xf numFmtId="0" fontId="45" fillId="22" borderId="5" xfId="6" applyFont="1" applyFill="1" applyBorder="1" applyAlignment="1">
      <alignment horizontal="center" vertical="center"/>
    </xf>
    <xf numFmtId="0" fontId="45" fillId="22" borderId="8" xfId="6" applyFont="1" applyFill="1" applyBorder="1" applyAlignment="1">
      <alignment horizontal="center" vertical="center"/>
    </xf>
    <xf numFmtId="0" fontId="45" fillId="22" borderId="15" xfId="6" applyFont="1" applyFill="1" applyBorder="1" applyAlignment="1">
      <alignment horizontal="center" vertical="center"/>
    </xf>
    <xf numFmtId="0" fontId="45" fillId="22" borderId="10" xfId="6" applyFont="1" applyFill="1" applyBorder="1" applyAlignment="1">
      <alignment horizontal="center" vertical="center"/>
    </xf>
    <xf numFmtId="0" fontId="45" fillId="22" borderId="12" xfId="6" applyFont="1" applyFill="1" applyBorder="1" applyAlignment="1">
      <alignment horizontal="center" vertical="center"/>
    </xf>
    <xf numFmtId="0" fontId="16" fillId="12" borderId="9" xfId="1" applyFont="1" applyFill="1" applyBorder="1" applyAlignment="1">
      <alignment horizontal="center" vertical="center"/>
    </xf>
    <xf numFmtId="0" fontId="16" fillId="12" borderId="4" xfId="1" applyFont="1" applyFill="1" applyBorder="1" applyAlignment="1">
      <alignment horizontal="center" vertical="center"/>
    </xf>
    <xf numFmtId="0" fontId="16" fillId="12" borderId="5" xfId="1" applyFont="1" applyFill="1" applyBorder="1" applyAlignment="1">
      <alignment horizontal="center" vertical="center"/>
    </xf>
    <xf numFmtId="0" fontId="16" fillId="12" borderId="8" xfId="1" applyFont="1" applyFill="1" applyBorder="1" applyAlignment="1">
      <alignment horizontal="center" vertical="center"/>
    </xf>
    <xf numFmtId="0" fontId="16" fillId="12" borderId="0" xfId="1" applyFont="1" applyFill="1" applyBorder="1" applyAlignment="1">
      <alignment horizontal="center" vertical="center"/>
    </xf>
    <xf numFmtId="0" fontId="16" fillId="12" borderId="15" xfId="1" applyFont="1" applyFill="1" applyBorder="1" applyAlignment="1">
      <alignment horizontal="center" vertical="center"/>
    </xf>
    <xf numFmtId="0" fontId="16" fillId="12" borderId="10" xfId="1" applyFont="1" applyFill="1" applyBorder="1" applyAlignment="1">
      <alignment horizontal="center" vertical="center"/>
    </xf>
    <xf numFmtId="0" fontId="16" fillId="12" borderId="11" xfId="1" applyFont="1" applyFill="1" applyBorder="1" applyAlignment="1">
      <alignment horizontal="center" vertical="center"/>
    </xf>
    <xf numFmtId="0" fontId="16" fillId="12" borderId="12" xfId="1" applyFont="1" applyFill="1" applyBorder="1" applyAlignment="1">
      <alignment horizontal="center" vertical="center"/>
    </xf>
    <xf numFmtId="0" fontId="47" fillId="22" borderId="9" xfId="0" applyFont="1" applyFill="1" applyBorder="1" applyAlignment="1">
      <alignment horizontal="center" vertical="center"/>
    </xf>
    <xf numFmtId="0" fontId="46" fillId="22" borderId="4" xfId="0" applyFont="1" applyFill="1" applyBorder="1" applyAlignment="1">
      <alignment horizontal="center" vertical="center"/>
    </xf>
    <xf numFmtId="0" fontId="46" fillId="22" borderId="5" xfId="0" applyFont="1" applyFill="1" applyBorder="1" applyAlignment="1">
      <alignment horizontal="center" vertical="center"/>
    </xf>
    <xf numFmtId="0" fontId="46" fillId="22" borderId="8" xfId="0" applyFont="1" applyFill="1" applyBorder="1" applyAlignment="1">
      <alignment horizontal="center" vertical="center"/>
    </xf>
    <xf numFmtId="0" fontId="46" fillId="22" borderId="0" xfId="0" applyFont="1" applyFill="1" applyBorder="1" applyAlignment="1">
      <alignment horizontal="center" vertical="center"/>
    </xf>
    <xf numFmtId="0" fontId="46" fillId="22" borderId="15" xfId="0" applyFont="1" applyFill="1" applyBorder="1" applyAlignment="1">
      <alignment horizontal="center" vertical="center"/>
    </xf>
    <xf numFmtId="0" fontId="46" fillId="22" borderId="10" xfId="0" applyFont="1" applyFill="1" applyBorder="1" applyAlignment="1">
      <alignment horizontal="center" vertical="center"/>
    </xf>
    <xf numFmtId="0" fontId="46" fillId="22" borderId="11" xfId="0" applyFont="1" applyFill="1" applyBorder="1" applyAlignment="1">
      <alignment horizontal="center" vertical="center"/>
    </xf>
    <xf numFmtId="0" fontId="46" fillId="22" borderId="12" xfId="0" applyFont="1" applyFill="1" applyBorder="1" applyAlignment="1">
      <alignment horizontal="center" vertical="center"/>
    </xf>
    <xf numFmtId="0" fontId="44" fillId="22" borderId="9" xfId="6" applyFont="1" applyFill="1" applyBorder="1" applyAlignment="1">
      <alignment horizontal="center" vertical="center"/>
    </xf>
    <xf numFmtId="0" fontId="44" fillId="22" borderId="4" xfId="6" applyFont="1" applyFill="1" applyBorder="1" applyAlignment="1">
      <alignment horizontal="center" vertical="center"/>
    </xf>
    <xf numFmtId="0" fontId="44" fillId="22" borderId="5" xfId="6" applyFont="1" applyFill="1" applyBorder="1" applyAlignment="1">
      <alignment horizontal="center" vertical="center"/>
    </xf>
    <xf numFmtId="0" fontId="44" fillId="22" borderId="10" xfId="6" applyFont="1" applyFill="1" applyBorder="1" applyAlignment="1">
      <alignment horizontal="center" vertical="center"/>
    </xf>
    <xf numFmtId="0" fontId="44" fillId="22" borderId="11" xfId="6" applyFont="1" applyFill="1" applyBorder="1" applyAlignment="1">
      <alignment horizontal="center" vertical="center"/>
    </xf>
    <xf numFmtId="0" fontId="44" fillId="22" borderId="12" xfId="6" applyFont="1" applyFill="1" applyBorder="1" applyAlignment="1">
      <alignment horizontal="center" vertical="center"/>
    </xf>
    <xf numFmtId="0" fontId="48" fillId="22" borderId="9" xfId="6" applyFont="1" applyFill="1" applyBorder="1" applyAlignment="1">
      <alignment horizontal="center" vertical="center"/>
    </xf>
    <xf numFmtId="0" fontId="48" fillId="22" borderId="5" xfId="6" applyFont="1" applyFill="1" applyBorder="1" applyAlignment="1">
      <alignment horizontal="center" vertical="center"/>
    </xf>
    <xf numFmtId="0" fontId="48" fillId="22" borderId="10" xfId="6" applyFont="1" applyFill="1" applyBorder="1" applyAlignment="1">
      <alignment horizontal="center" vertical="center"/>
    </xf>
    <xf numFmtId="0" fontId="48" fillId="22" borderId="12" xfId="6" applyFont="1" applyFill="1" applyBorder="1" applyAlignment="1">
      <alignment horizontal="center" vertical="center"/>
    </xf>
    <xf numFmtId="0" fontId="19" fillId="12" borderId="6" xfId="0" applyFont="1" applyFill="1" applyBorder="1" applyAlignment="1">
      <alignment horizontal="center" vertical="center"/>
    </xf>
    <xf numFmtId="0" fontId="19" fillId="12" borderId="17" xfId="0" applyFont="1" applyFill="1" applyBorder="1" applyAlignment="1">
      <alignment horizontal="center" vertical="center"/>
    </xf>
    <xf numFmtId="0" fontId="19" fillId="12" borderId="7" xfId="0" applyFont="1" applyFill="1" applyBorder="1" applyAlignment="1">
      <alignment horizontal="center" vertical="center"/>
    </xf>
    <xf numFmtId="0" fontId="18" fillId="0" borderId="0" xfId="0" applyFont="1" applyAlignment="1">
      <alignment horizontal="justify" vertical="center" wrapText="1"/>
    </xf>
    <xf numFmtId="0" fontId="13" fillId="12" borderId="9" xfId="1" applyFont="1" applyFill="1" applyBorder="1" applyAlignment="1">
      <alignment horizontal="center" vertical="center" wrapText="1"/>
    </xf>
    <xf numFmtId="0" fontId="13" fillId="12" borderId="4" xfId="1" applyFont="1" applyFill="1" applyBorder="1" applyAlignment="1">
      <alignment horizontal="center" vertical="center" wrapText="1"/>
    </xf>
    <xf numFmtId="0" fontId="13" fillId="12" borderId="5" xfId="1" applyFont="1" applyFill="1" applyBorder="1" applyAlignment="1">
      <alignment horizontal="center" vertical="center" wrapText="1"/>
    </xf>
    <xf numFmtId="0" fontId="13" fillId="12" borderId="8" xfId="1" applyFont="1" applyFill="1" applyBorder="1" applyAlignment="1">
      <alignment horizontal="center" vertical="center" wrapText="1"/>
    </xf>
    <xf numFmtId="0" fontId="13" fillId="12" borderId="0" xfId="1" applyFont="1" applyFill="1" applyBorder="1" applyAlignment="1">
      <alignment horizontal="center" vertical="center" wrapText="1"/>
    </xf>
    <xf numFmtId="0" fontId="13" fillId="12" borderId="15" xfId="1" applyFont="1" applyFill="1" applyBorder="1" applyAlignment="1">
      <alignment horizontal="center" vertical="center" wrapText="1"/>
    </xf>
    <xf numFmtId="0" fontId="13" fillId="12" borderId="10" xfId="1" applyFont="1" applyFill="1" applyBorder="1" applyAlignment="1">
      <alignment horizontal="center" vertical="center" wrapText="1"/>
    </xf>
    <xf numFmtId="0" fontId="13" fillId="12" borderId="11" xfId="1" applyFont="1" applyFill="1" applyBorder="1" applyAlignment="1">
      <alignment horizontal="center" vertical="center" wrapText="1"/>
    </xf>
    <xf numFmtId="0" fontId="13" fillId="12" borderId="12" xfId="1" applyFont="1" applyFill="1" applyBorder="1" applyAlignment="1">
      <alignment horizontal="center" vertical="center" wrapText="1"/>
    </xf>
    <xf numFmtId="0" fontId="6" fillId="2" borderId="13"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16" xfId="1" applyFont="1" applyFill="1" applyBorder="1" applyAlignment="1">
      <alignment horizontal="center" vertical="center"/>
    </xf>
    <xf numFmtId="0" fontId="18" fillId="0" borderId="0" xfId="0" applyFont="1" applyAlignment="1">
      <alignment horizontal="justify" vertical="top" wrapText="1"/>
    </xf>
    <xf numFmtId="0" fontId="33" fillId="7" borderId="6" xfId="0" applyFont="1" applyFill="1" applyBorder="1" applyAlignment="1">
      <alignment horizontal="center" vertical="center" wrapText="1"/>
    </xf>
    <xf numFmtId="0" fontId="33" fillId="7" borderId="17" xfId="0" applyFont="1" applyFill="1" applyBorder="1" applyAlignment="1">
      <alignment horizontal="center" vertical="center" wrapText="1"/>
    </xf>
    <xf numFmtId="0" fontId="33" fillId="7" borderId="7" xfId="0" applyFont="1" applyFill="1" applyBorder="1" applyAlignment="1">
      <alignment horizontal="center" vertical="center" wrapText="1"/>
    </xf>
    <xf numFmtId="0" fontId="16" fillId="12" borderId="9" xfId="1" applyFont="1" applyFill="1" applyBorder="1" applyAlignment="1">
      <alignment horizontal="center" vertical="center" wrapText="1"/>
    </xf>
    <xf numFmtId="0" fontId="16" fillId="12" borderId="4" xfId="1" applyFont="1" applyFill="1" applyBorder="1" applyAlignment="1">
      <alignment horizontal="center" vertical="center" wrapText="1"/>
    </xf>
    <xf numFmtId="0" fontId="16" fillId="12" borderId="5" xfId="1" applyFont="1" applyFill="1" applyBorder="1" applyAlignment="1">
      <alignment horizontal="center" vertical="center" wrapText="1"/>
    </xf>
    <xf numFmtId="0" fontId="16" fillId="12" borderId="8" xfId="1" applyFont="1" applyFill="1" applyBorder="1" applyAlignment="1">
      <alignment horizontal="center" vertical="center" wrapText="1"/>
    </xf>
    <xf numFmtId="0" fontId="16" fillId="12" borderId="0" xfId="1" applyFont="1" applyFill="1" applyBorder="1" applyAlignment="1">
      <alignment horizontal="center" vertical="center" wrapText="1"/>
    </xf>
    <xf numFmtId="0" fontId="16" fillId="12" borderId="15" xfId="1" applyFont="1" applyFill="1" applyBorder="1" applyAlignment="1">
      <alignment horizontal="center" vertical="center" wrapText="1"/>
    </xf>
    <xf numFmtId="0" fontId="16" fillId="12" borderId="10" xfId="1" applyFont="1" applyFill="1" applyBorder="1" applyAlignment="1">
      <alignment horizontal="center" vertical="center" wrapText="1"/>
    </xf>
    <xf numFmtId="0" fontId="16" fillId="12" borderId="11" xfId="1" applyFont="1" applyFill="1" applyBorder="1" applyAlignment="1">
      <alignment horizontal="center" vertical="center" wrapText="1"/>
    </xf>
    <xf numFmtId="0" fontId="16" fillId="12" borderId="12" xfId="1" applyFont="1" applyFill="1" applyBorder="1" applyAlignment="1">
      <alignment horizontal="center" vertical="center" wrapText="1"/>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0" fillId="0" borderId="58" xfId="0" applyFont="1" applyBorder="1" applyAlignment="1">
      <alignment horizontal="center" wrapText="1"/>
    </xf>
    <xf numFmtId="0" fontId="20" fillId="0" borderId="0" xfId="0" applyFont="1" applyAlignment="1">
      <alignment horizontal="center" wrapText="1"/>
    </xf>
    <xf numFmtId="0" fontId="17" fillId="0" borderId="40" xfId="0" applyFont="1" applyBorder="1" applyAlignment="1" applyProtection="1">
      <alignment horizontal="center" vertical="center" wrapText="1"/>
    </xf>
    <xf numFmtId="0" fontId="17" fillId="0" borderId="41" xfId="0" applyFont="1" applyBorder="1" applyAlignment="1" applyProtection="1">
      <alignment horizontal="center" vertical="center" wrapText="1"/>
    </xf>
    <xf numFmtId="0" fontId="17" fillId="0" borderId="42" xfId="0" applyFont="1" applyBorder="1" applyAlignment="1" applyProtection="1">
      <alignment horizontal="center" vertical="center" wrapText="1"/>
    </xf>
    <xf numFmtId="0" fontId="37" fillId="7" borderId="9" xfId="0" applyFont="1" applyFill="1" applyBorder="1" applyAlignment="1" applyProtection="1">
      <alignment horizontal="center" vertical="center" wrapText="1"/>
    </xf>
    <xf numFmtId="0" fontId="37" fillId="7" borderId="4" xfId="0" applyFont="1" applyFill="1" applyBorder="1" applyAlignment="1" applyProtection="1">
      <alignment horizontal="center" vertical="center" wrapText="1"/>
    </xf>
    <xf numFmtId="0" fontId="37" fillId="7" borderId="5" xfId="0" applyFont="1" applyFill="1" applyBorder="1" applyAlignment="1" applyProtection="1">
      <alignment horizontal="center" vertical="center" wrapText="1"/>
    </xf>
    <xf numFmtId="0" fontId="37" fillId="7" borderId="10" xfId="0" applyFont="1" applyFill="1" applyBorder="1" applyAlignment="1" applyProtection="1">
      <alignment horizontal="center" vertical="center" wrapText="1"/>
    </xf>
    <xf numFmtId="0" fontId="37" fillId="7" borderId="11" xfId="0" applyFont="1" applyFill="1" applyBorder="1" applyAlignment="1" applyProtection="1">
      <alignment horizontal="center" vertical="center" wrapText="1"/>
    </xf>
    <xf numFmtId="0" fontId="37" fillId="7" borderId="12" xfId="0" applyFont="1" applyFill="1" applyBorder="1" applyAlignment="1" applyProtection="1">
      <alignment horizontal="center" vertical="center" wrapText="1"/>
    </xf>
    <xf numFmtId="0" fontId="37" fillId="7" borderId="6" xfId="0" applyFont="1" applyFill="1" applyBorder="1" applyAlignment="1" applyProtection="1">
      <alignment horizontal="center" vertical="center" wrapText="1"/>
    </xf>
    <xf numFmtId="0" fontId="37" fillId="7" borderId="17" xfId="0" applyFont="1" applyFill="1" applyBorder="1" applyAlignment="1" applyProtection="1">
      <alignment horizontal="center" vertical="center" wrapText="1"/>
    </xf>
    <xf numFmtId="0" fontId="37" fillId="7" borderId="7" xfId="0" applyFont="1" applyFill="1" applyBorder="1" applyAlignment="1" applyProtection="1">
      <alignment horizontal="center" vertical="center" wrapText="1"/>
    </xf>
    <xf numFmtId="0" fontId="29" fillId="7" borderId="9" xfId="1" applyFont="1" applyFill="1" applyBorder="1" applyAlignment="1" applyProtection="1">
      <alignment horizontal="center" vertical="center" wrapText="1"/>
    </xf>
    <xf numFmtId="0" fontId="29" fillId="7" borderId="4" xfId="1" applyFont="1" applyFill="1" applyBorder="1" applyAlignment="1" applyProtection="1">
      <alignment horizontal="center" vertical="center" wrapText="1"/>
    </xf>
    <xf numFmtId="0" fontId="29" fillId="7" borderId="5" xfId="1" applyFont="1" applyFill="1" applyBorder="1" applyAlignment="1" applyProtection="1">
      <alignment horizontal="center" vertical="center" wrapText="1"/>
    </xf>
    <xf numFmtId="0" fontId="17" fillId="0" borderId="34"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17" fillId="0" borderId="36"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37" fillId="7" borderId="6" xfId="1" applyFont="1" applyFill="1" applyBorder="1" applyAlignment="1" applyProtection="1">
      <alignment horizontal="center" vertical="center"/>
    </xf>
    <xf numFmtId="0" fontId="37" fillId="7" borderId="17" xfId="1" applyFont="1" applyFill="1" applyBorder="1" applyAlignment="1" applyProtection="1">
      <alignment horizontal="center" vertical="center"/>
    </xf>
    <xf numFmtId="0" fontId="37" fillId="7" borderId="7" xfId="1" applyFont="1" applyFill="1" applyBorder="1" applyAlignment="1" applyProtection="1">
      <alignment horizontal="center" vertical="center"/>
    </xf>
    <xf numFmtId="0" fontId="1" fillId="0" borderId="33" xfId="1" applyFont="1" applyBorder="1" applyAlignment="1" applyProtection="1">
      <alignment horizontal="center" vertical="center" wrapText="1"/>
    </xf>
    <xf numFmtId="0" fontId="1" fillId="0" borderId="30" xfId="1" applyFont="1" applyBorder="1" applyAlignment="1" applyProtection="1">
      <alignment horizontal="center" vertical="center" wrapText="1"/>
    </xf>
    <xf numFmtId="0" fontId="37" fillId="7" borderId="29" xfId="1" applyFont="1" applyFill="1" applyBorder="1" applyAlignment="1" applyProtection="1">
      <alignment horizontal="center" vertical="center" wrapText="1"/>
    </xf>
    <xf numFmtId="0" fontId="37" fillId="7" borderId="33" xfId="1" applyFont="1" applyFill="1" applyBorder="1" applyAlignment="1" applyProtection="1">
      <alignment horizontal="center" vertical="center" wrapText="1"/>
    </xf>
    <xf numFmtId="0" fontId="37" fillId="7" borderId="30" xfId="1" applyFont="1" applyFill="1" applyBorder="1" applyAlignment="1" applyProtection="1">
      <alignment horizontal="center" vertical="center" wrapText="1"/>
    </xf>
    <xf numFmtId="0" fontId="1" fillId="0" borderId="18" xfId="1" applyFont="1" applyBorder="1" applyAlignment="1" applyProtection="1">
      <alignment horizontal="center" vertical="center" wrapText="1"/>
    </xf>
    <xf numFmtId="0" fontId="1" fillId="0" borderId="19" xfId="1" applyFont="1" applyBorder="1" applyAlignment="1" applyProtection="1">
      <alignment horizontal="center" vertical="center" wrapText="1"/>
    </xf>
    <xf numFmtId="0" fontId="1" fillId="0" borderId="21" xfId="1" applyFont="1" applyBorder="1" applyAlignment="1" applyProtection="1">
      <alignment horizontal="center" vertical="center" textRotation="90" wrapText="1"/>
    </xf>
    <xf numFmtId="0" fontId="1" fillId="0" borderId="22" xfId="1" applyFont="1" applyBorder="1" applyAlignment="1" applyProtection="1">
      <alignment horizontal="center" vertical="center" textRotation="90" wrapText="1"/>
    </xf>
    <xf numFmtId="0" fontId="1" fillId="0" borderId="37" xfId="1" applyFont="1" applyBorder="1" applyAlignment="1" applyProtection="1">
      <alignment horizontal="center" vertical="center" textRotation="90" wrapText="1"/>
    </xf>
    <xf numFmtId="0" fontId="1" fillId="0" borderId="52" xfId="1" applyFont="1" applyBorder="1" applyAlignment="1" applyProtection="1">
      <alignment horizontal="center" vertical="center" textRotation="90" wrapText="1"/>
    </xf>
    <xf numFmtId="0" fontId="11" fillId="0" borderId="3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4" xfId="0" applyFont="1" applyBorder="1" applyAlignment="1">
      <alignment horizontal="center" vertical="center" wrapText="1"/>
    </xf>
    <xf numFmtId="9" fontId="14" fillId="0" borderId="51" xfId="0" applyNumberFormat="1" applyFont="1" applyBorder="1" applyAlignment="1">
      <alignment horizontal="center" vertical="center" wrapText="1"/>
    </xf>
    <xf numFmtId="0" fontId="14" fillId="0" borderId="59" xfId="0" applyFont="1" applyBorder="1" applyAlignment="1">
      <alignment horizontal="center" vertical="center" wrapText="1"/>
    </xf>
    <xf numFmtId="0" fontId="14" fillId="0" borderId="60" xfId="0" applyFont="1" applyBorder="1" applyAlignment="1">
      <alignment horizontal="center" vertical="center" wrapText="1"/>
    </xf>
    <xf numFmtId="9" fontId="14" fillId="0" borderId="44" xfId="0" applyNumberFormat="1" applyFont="1" applyBorder="1" applyAlignment="1">
      <alignment horizontal="center" vertical="center" wrapText="1"/>
    </xf>
    <xf numFmtId="0" fontId="14" fillId="0" borderId="56" xfId="0" applyFont="1" applyBorder="1" applyAlignment="1">
      <alignment horizontal="center" vertical="center" wrapText="1"/>
    </xf>
    <xf numFmtId="0" fontId="14" fillId="0" borderId="49" xfId="0" applyFont="1" applyBorder="1" applyAlignment="1">
      <alignment horizontal="center" vertical="center" wrapText="1"/>
    </xf>
    <xf numFmtId="9" fontId="35" fillId="0" borderId="34" xfId="0" applyNumberFormat="1" applyFont="1" applyFill="1" applyBorder="1" applyAlignment="1" applyProtection="1">
      <alignment horizontal="center" vertical="center" wrapText="1"/>
    </xf>
    <xf numFmtId="9" fontId="35" fillId="0" borderId="21" xfId="0" applyNumberFormat="1" applyFont="1" applyFill="1" applyBorder="1" applyAlignment="1" applyProtection="1">
      <alignment horizontal="center" vertical="center" wrapText="1"/>
    </xf>
    <xf numFmtId="9" fontId="35" fillId="0" borderId="22" xfId="0" applyNumberFormat="1" applyFont="1" applyFill="1" applyBorder="1" applyAlignment="1" applyProtection="1">
      <alignment horizontal="center" vertical="center" wrapText="1"/>
    </xf>
    <xf numFmtId="9" fontId="35" fillId="0" borderId="19" xfId="0" applyNumberFormat="1" applyFont="1" applyFill="1" applyBorder="1" applyAlignment="1" applyProtection="1">
      <alignment horizontal="center" vertical="center" wrapText="1"/>
    </xf>
    <xf numFmtId="9" fontId="35" fillId="0" borderId="20" xfId="0" applyNumberFormat="1" applyFont="1" applyFill="1" applyBorder="1" applyAlignment="1" applyProtection="1">
      <alignment horizontal="center" vertical="center" wrapText="1"/>
    </xf>
    <xf numFmtId="9" fontId="35" fillId="0" borderId="24" xfId="0" applyNumberFormat="1" applyFont="1" applyFill="1" applyBorder="1" applyAlignment="1" applyProtection="1">
      <alignment horizontal="center" vertical="center" wrapText="1"/>
    </xf>
    <xf numFmtId="0" fontId="11" fillId="0" borderId="54"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55" xfId="0" applyFont="1" applyBorder="1" applyAlignment="1">
      <alignment horizontal="center" vertical="center" wrapText="1"/>
    </xf>
    <xf numFmtId="9" fontId="14" fillId="0" borderId="59" xfId="0" applyNumberFormat="1" applyFont="1" applyBorder="1" applyAlignment="1">
      <alignment horizontal="center" vertical="center" wrapText="1"/>
    </xf>
    <xf numFmtId="9" fontId="14" fillId="0" borderId="56" xfId="0" applyNumberFormat="1" applyFont="1" applyBorder="1" applyAlignment="1">
      <alignment horizontal="center" vertical="center" wrapText="1"/>
    </xf>
    <xf numFmtId="1" fontId="1" fillId="6" borderId="2" xfId="0" applyNumberFormat="1" applyFont="1" applyFill="1" applyBorder="1" applyAlignment="1">
      <alignment horizontal="center" vertical="center"/>
    </xf>
    <xf numFmtId="0" fontId="1" fillId="0" borderId="2" xfId="0" applyFont="1" applyBorder="1" applyAlignment="1">
      <alignment horizontal="center" vertical="center"/>
    </xf>
    <xf numFmtId="0" fontId="11" fillId="11" borderId="19" xfId="0" applyFont="1" applyFill="1" applyBorder="1" applyAlignment="1">
      <alignment horizontal="center" vertical="center" wrapText="1"/>
    </xf>
    <xf numFmtId="0" fontId="11" fillId="11" borderId="20" xfId="0" applyFont="1" applyFill="1" applyBorder="1" applyAlignment="1">
      <alignment horizontal="center" vertical="center" wrapText="1"/>
    </xf>
    <xf numFmtId="0" fontId="11" fillId="11" borderId="24" xfId="0" applyFont="1" applyFill="1" applyBorder="1" applyAlignment="1">
      <alignment horizontal="center" vertical="center" wrapText="1"/>
    </xf>
    <xf numFmtId="9" fontId="14" fillId="11" borderId="51" xfId="0" applyNumberFormat="1" applyFont="1" applyFill="1" applyBorder="1" applyAlignment="1">
      <alignment horizontal="center" vertical="center" wrapText="1"/>
    </xf>
    <xf numFmtId="0" fontId="14" fillId="11" borderId="59" xfId="0" applyFont="1" applyFill="1" applyBorder="1" applyAlignment="1">
      <alignment horizontal="center" vertical="center" wrapText="1"/>
    </xf>
    <xf numFmtId="0" fontId="14" fillId="11" borderId="60" xfId="0" applyFont="1" applyFill="1" applyBorder="1" applyAlignment="1">
      <alignment horizontal="center" vertical="center" wrapText="1"/>
    </xf>
    <xf numFmtId="9" fontId="14" fillId="11" borderId="44" xfId="0" applyNumberFormat="1" applyFont="1" applyFill="1" applyBorder="1" applyAlignment="1">
      <alignment horizontal="center" vertical="center" wrapText="1"/>
    </xf>
    <xf numFmtId="0" fontId="14" fillId="11" borderId="56" xfId="0" applyFont="1" applyFill="1" applyBorder="1" applyAlignment="1">
      <alignment horizontal="center" vertical="center" wrapText="1"/>
    </xf>
    <xf numFmtId="0" fontId="14" fillId="11" borderId="49"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1" fontId="1" fillId="0" borderId="2" xfId="0" applyNumberFormat="1" applyFont="1" applyFill="1" applyBorder="1" applyAlignment="1">
      <alignment horizontal="center" vertical="center"/>
    </xf>
    <xf numFmtId="0" fontId="11" fillId="0" borderId="34"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11" borderId="34" xfId="0" applyFont="1" applyFill="1" applyBorder="1" applyAlignment="1">
      <alignment horizontal="center" vertical="center" wrapText="1"/>
    </xf>
    <xf numFmtId="0" fontId="11" fillId="11" borderId="21"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17" fillId="7" borderId="4" xfId="0" applyFont="1" applyFill="1" applyBorder="1" applyAlignment="1">
      <alignment horizontal="center" vertical="center" wrapText="1"/>
    </xf>
    <xf numFmtId="0" fontId="17" fillId="7" borderId="5" xfId="0" applyFont="1" applyFill="1" applyBorder="1" applyAlignment="1">
      <alignment horizontal="center" vertical="center" wrapText="1"/>
    </xf>
    <xf numFmtId="0" fontId="39" fillId="7" borderId="33" xfId="1" applyFont="1" applyFill="1" applyBorder="1" applyAlignment="1" applyProtection="1">
      <alignment horizontal="center" vertical="center" wrapText="1"/>
    </xf>
    <xf numFmtId="0" fontId="39" fillId="7" borderId="30" xfId="1" applyFont="1" applyFill="1" applyBorder="1" applyAlignment="1" applyProtection="1">
      <alignment horizontal="center" vertical="center" wrapText="1"/>
    </xf>
    <xf numFmtId="9" fontId="1" fillId="7" borderId="58" xfId="1" applyNumberFormat="1" applyFont="1" applyFill="1" applyBorder="1" applyAlignment="1" applyProtection="1">
      <alignment horizontal="center" vertical="center" wrapText="1"/>
    </xf>
    <xf numFmtId="9" fontId="1" fillId="7" borderId="0" xfId="1" applyNumberFormat="1" applyFont="1" applyFill="1" applyBorder="1" applyAlignment="1" applyProtection="1">
      <alignment horizontal="center" vertical="center" wrapText="1"/>
    </xf>
    <xf numFmtId="9" fontId="1" fillId="7" borderId="59" xfId="1" applyNumberFormat="1" applyFont="1" applyFill="1" applyBorder="1" applyAlignment="1" applyProtection="1">
      <alignment horizontal="center" vertical="center" wrapText="1"/>
    </xf>
    <xf numFmtId="9" fontId="35" fillId="11" borderId="34" xfId="0" applyNumberFormat="1" applyFont="1" applyFill="1" applyBorder="1" applyAlignment="1" applyProtection="1">
      <alignment horizontal="center" vertical="center" wrapText="1"/>
    </xf>
    <xf numFmtId="9" fontId="35" fillId="11" borderId="21" xfId="0" applyNumberFormat="1" applyFont="1" applyFill="1" applyBorder="1" applyAlignment="1" applyProtection="1">
      <alignment horizontal="center" vertical="center" wrapText="1"/>
    </xf>
    <xf numFmtId="9" fontId="35" fillId="11" borderId="22" xfId="0" applyNumberFormat="1" applyFont="1" applyFill="1" applyBorder="1" applyAlignment="1" applyProtection="1">
      <alignment horizontal="center" vertical="center" wrapText="1"/>
    </xf>
    <xf numFmtId="9" fontId="35" fillId="11" borderId="19" xfId="0" applyNumberFormat="1" applyFont="1" applyFill="1" applyBorder="1" applyAlignment="1" applyProtection="1">
      <alignment horizontal="center" vertical="center" wrapText="1"/>
    </xf>
    <xf numFmtId="9" fontId="35" fillId="11" borderId="20" xfId="0" applyNumberFormat="1" applyFont="1" applyFill="1" applyBorder="1" applyAlignment="1" applyProtection="1">
      <alignment horizontal="center" vertical="center" wrapText="1"/>
    </xf>
    <xf numFmtId="9" fontId="35" fillId="11" borderId="24" xfId="0" applyNumberFormat="1" applyFont="1" applyFill="1" applyBorder="1" applyAlignment="1" applyProtection="1">
      <alignment horizontal="center" vertical="center" wrapText="1"/>
    </xf>
    <xf numFmtId="0" fontId="17" fillId="7" borderId="17" xfId="0" applyFont="1" applyFill="1" applyBorder="1" applyAlignment="1">
      <alignment horizontal="center" vertical="center" wrapText="1"/>
    </xf>
    <xf numFmtId="0" fontId="17" fillId="7" borderId="7"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17" fillId="7" borderId="0" xfId="0" applyFont="1" applyFill="1" applyBorder="1" applyAlignment="1">
      <alignment horizontal="center" vertical="center" wrapText="1"/>
    </xf>
    <xf numFmtId="0" fontId="17" fillId="7" borderId="15"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1" fillId="0" borderId="25" xfId="1" applyFont="1" applyBorder="1" applyAlignment="1" applyProtection="1">
      <alignment horizontal="center" vertical="center" textRotation="90" wrapText="1"/>
    </xf>
    <xf numFmtId="0" fontId="17" fillId="7" borderId="6" xfId="0" applyFont="1" applyFill="1" applyBorder="1" applyAlignment="1">
      <alignment horizontal="center"/>
    </xf>
    <xf numFmtId="0" fontId="17" fillId="7" borderId="17" xfId="0" applyFont="1" applyFill="1" applyBorder="1" applyAlignment="1">
      <alignment horizontal="center"/>
    </xf>
    <xf numFmtId="0" fontId="17" fillId="7" borderId="7" xfId="0" applyFont="1" applyFill="1" applyBorder="1" applyAlignment="1">
      <alignment horizontal="center"/>
    </xf>
    <xf numFmtId="0" fontId="37" fillId="7" borderId="6" xfId="1" applyFont="1" applyFill="1" applyBorder="1" applyAlignment="1" applyProtection="1">
      <alignment horizontal="center"/>
    </xf>
    <xf numFmtId="0" fontId="37" fillId="7" borderId="17" xfId="1" applyFont="1" applyFill="1" applyBorder="1" applyAlignment="1" applyProtection="1">
      <alignment horizontal="center"/>
    </xf>
    <xf numFmtId="0" fontId="37" fillId="7" borderId="7" xfId="1" applyFont="1" applyFill="1" applyBorder="1" applyAlignment="1" applyProtection="1">
      <alignment horizontal="center"/>
    </xf>
    <xf numFmtId="0" fontId="41" fillId="12" borderId="9" xfId="1" applyFont="1" applyFill="1" applyBorder="1" applyAlignment="1">
      <alignment horizontal="center" vertical="center" wrapText="1"/>
    </xf>
    <xf numFmtId="0" fontId="41" fillId="12" borderId="4" xfId="1" applyFont="1" applyFill="1" applyBorder="1" applyAlignment="1">
      <alignment horizontal="center" vertical="center" wrapText="1"/>
    </xf>
    <xf numFmtId="0" fontId="41" fillId="12" borderId="5" xfId="1" applyFont="1" applyFill="1" applyBorder="1" applyAlignment="1">
      <alignment horizontal="center" vertical="center" wrapText="1"/>
    </xf>
    <xf numFmtId="0" fontId="41" fillId="12" borderId="8" xfId="1" applyFont="1" applyFill="1" applyBorder="1" applyAlignment="1">
      <alignment horizontal="center" vertical="center" wrapText="1"/>
    </xf>
    <xf numFmtId="0" fontId="41" fillId="12" borderId="0" xfId="1" applyFont="1" applyFill="1" applyBorder="1" applyAlignment="1">
      <alignment horizontal="center" vertical="center" wrapText="1"/>
    </xf>
    <xf numFmtId="0" fontId="41" fillId="12" borderId="15" xfId="1" applyFont="1" applyFill="1" applyBorder="1" applyAlignment="1">
      <alignment horizontal="center" vertical="center" wrapText="1"/>
    </xf>
    <xf numFmtId="0" fontId="41" fillId="12" borderId="10" xfId="1" applyFont="1" applyFill="1" applyBorder="1" applyAlignment="1">
      <alignment horizontal="center" vertical="center" wrapText="1"/>
    </xf>
    <xf numFmtId="0" fontId="41" fillId="12" borderId="11" xfId="1" applyFont="1" applyFill="1" applyBorder="1" applyAlignment="1">
      <alignment horizontal="center" vertical="center" wrapText="1"/>
    </xf>
    <xf numFmtId="0" fontId="41" fillId="12" borderId="12" xfId="1" applyFont="1" applyFill="1" applyBorder="1" applyAlignment="1">
      <alignment horizontal="center" vertical="center" wrapText="1"/>
    </xf>
    <xf numFmtId="0" fontId="1" fillId="7" borderId="9" xfId="1" applyFont="1" applyFill="1" applyBorder="1" applyAlignment="1" applyProtection="1">
      <alignment horizontal="center"/>
    </xf>
    <xf numFmtId="0" fontId="1" fillId="7" borderId="4" xfId="1" applyFont="1" applyFill="1" applyBorder="1" applyAlignment="1" applyProtection="1">
      <alignment horizontal="center"/>
    </xf>
    <xf numFmtId="0" fontId="1" fillId="7" borderId="5" xfId="1" applyFont="1" applyFill="1" applyBorder="1" applyAlignment="1" applyProtection="1">
      <alignment horizontal="center"/>
    </xf>
    <xf numFmtId="0" fontId="35" fillId="0" borderId="1" xfId="0" applyFont="1" applyBorder="1" applyAlignment="1" applyProtection="1">
      <alignment horizontal="center" wrapText="1"/>
    </xf>
    <xf numFmtId="0" fontId="35" fillId="0" borderId="2" xfId="0" applyFont="1" applyBorder="1" applyAlignment="1" applyProtection="1">
      <alignment horizontal="center" wrapText="1"/>
    </xf>
    <xf numFmtId="0" fontId="35" fillId="0" borderId="6" xfId="0" applyFont="1" applyBorder="1" applyAlignment="1" applyProtection="1">
      <alignment horizontal="center" wrapText="1"/>
    </xf>
    <xf numFmtId="0" fontId="35" fillId="0" borderId="17" xfId="0" applyFont="1" applyBorder="1" applyAlignment="1" applyProtection="1">
      <alignment horizontal="center" wrapText="1"/>
    </xf>
    <xf numFmtId="0" fontId="35" fillId="0" borderId="7" xfId="0" applyFont="1" applyBorder="1" applyAlignment="1" applyProtection="1">
      <alignment horizontal="center" wrapText="1"/>
    </xf>
    <xf numFmtId="0" fontId="4" fillId="0" borderId="0" xfId="0" applyFont="1" applyAlignment="1" applyProtection="1">
      <alignment horizontal="center" wrapText="1"/>
    </xf>
  </cellXfs>
  <cellStyles count="8">
    <cellStyle name="Hipervínculo" xfId="6" builtinId="8"/>
    <cellStyle name="Millares" xfId="7" builtinId="3"/>
    <cellStyle name="Nor}al" xfId="2" xr:uid="{00000000-0005-0000-0000-000001000000}"/>
    <cellStyle name="Normal" xfId="0" builtinId="0"/>
    <cellStyle name="Normal - Style1 2" xfId="4" xr:uid="{00000000-0005-0000-0000-000003000000}"/>
    <cellStyle name="Normal 2" xfId="1" xr:uid="{00000000-0005-0000-0000-000004000000}"/>
    <cellStyle name="Normal 2 2" xfId="5" xr:uid="{00000000-0005-0000-0000-000005000000}"/>
    <cellStyle name="Normal 3" xfId="3" xr:uid="{00000000-0005-0000-0000-000006000000}"/>
  </cellStyles>
  <dxfs count="374">
    <dxf>
      <fill>
        <patternFill>
          <bgColor rgb="FFFF0000"/>
        </patternFill>
      </fill>
    </dxf>
    <dxf>
      <fill>
        <patternFill>
          <bgColor theme="9" tint="0.39994506668294322"/>
        </patternFill>
      </fill>
    </dxf>
    <dxf>
      <fill>
        <patternFill>
          <bgColor rgb="FF00B050"/>
        </patternFill>
      </fill>
    </dxf>
    <dxf>
      <fill>
        <patternFill>
          <bgColor theme="9" tint="0.39994506668294322"/>
        </patternFill>
      </fill>
    </dxf>
    <dxf>
      <fill>
        <patternFill>
          <bgColor theme="7" tint="0.39994506668294322"/>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9" tint="0.39994506668294322"/>
        </patternFill>
      </fill>
    </dxf>
    <dxf>
      <fill>
        <patternFill>
          <bgColor theme="9" tint="0.59996337778862885"/>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59996337778862885"/>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59996337778862885"/>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59996337778862885"/>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59996337778862885"/>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59996337778862885"/>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ont>
        <b/>
        <i val="0"/>
      </font>
      <fill>
        <patternFill>
          <bgColor rgb="FFC00000"/>
        </patternFill>
      </fill>
    </dxf>
    <dxf>
      <font>
        <b/>
        <i val="0"/>
      </font>
      <fill>
        <patternFill>
          <bgColor rgb="FFFF9900"/>
        </patternFill>
      </fill>
    </dxf>
    <dxf>
      <font>
        <b/>
        <i val="0"/>
      </font>
      <fill>
        <patternFill>
          <bgColor rgb="FFFFCE33"/>
        </patternFill>
      </fill>
    </dxf>
    <dxf>
      <font>
        <b/>
        <i val="0"/>
      </font>
      <fill>
        <patternFill>
          <bgColor rgb="FF92D050"/>
        </patternFill>
      </fill>
    </dxf>
    <dxf>
      <font>
        <b/>
        <i val="0"/>
      </font>
      <fill>
        <patternFill>
          <bgColor rgb="FFC00000"/>
        </patternFill>
      </fill>
    </dxf>
    <dxf>
      <font>
        <b/>
        <i val="0"/>
      </font>
      <fill>
        <patternFill>
          <bgColor rgb="FFFF9900"/>
        </patternFill>
      </fill>
    </dxf>
    <dxf>
      <font>
        <b/>
        <i val="0"/>
      </font>
      <fill>
        <patternFill>
          <bgColor rgb="FFFFCE33"/>
        </patternFill>
      </fill>
    </dxf>
    <dxf>
      <font>
        <b/>
        <i val="0"/>
      </font>
      <fill>
        <patternFill>
          <bgColor rgb="FF92D050"/>
        </patternFill>
      </fill>
    </dxf>
    <dxf>
      <font>
        <b/>
        <i val="0"/>
      </font>
      <fill>
        <patternFill>
          <bgColor rgb="FFC00000"/>
        </patternFill>
      </fill>
    </dxf>
    <dxf>
      <font>
        <b/>
        <i val="0"/>
      </font>
      <fill>
        <patternFill>
          <bgColor rgb="FFFF9900"/>
        </patternFill>
      </fill>
    </dxf>
    <dxf>
      <font>
        <b/>
        <i val="0"/>
      </font>
      <fill>
        <patternFill>
          <bgColor rgb="FFFFCE33"/>
        </patternFill>
      </fill>
    </dxf>
    <dxf>
      <font>
        <b/>
        <i val="0"/>
      </font>
      <fill>
        <patternFill>
          <bgColor rgb="FF92D050"/>
        </patternFill>
      </fill>
    </dxf>
    <dxf>
      <font>
        <b/>
        <i val="0"/>
      </font>
      <fill>
        <patternFill>
          <bgColor rgb="FFC00000"/>
        </patternFill>
      </fill>
    </dxf>
    <dxf>
      <font>
        <b/>
        <i val="0"/>
      </font>
      <fill>
        <patternFill>
          <bgColor rgb="FFFF9900"/>
        </patternFill>
      </fill>
    </dxf>
    <dxf>
      <font>
        <b/>
        <i val="0"/>
      </font>
      <fill>
        <patternFill>
          <bgColor rgb="FFFFCE33"/>
        </patternFill>
      </fill>
    </dxf>
    <dxf>
      <font>
        <b/>
        <i val="0"/>
      </font>
      <fill>
        <patternFill>
          <bgColor rgb="FF92D050"/>
        </patternFill>
      </fill>
    </dxf>
    <dxf>
      <font>
        <b/>
        <i val="0"/>
      </font>
      <fill>
        <patternFill>
          <bgColor rgb="FFC00000"/>
        </patternFill>
      </fill>
    </dxf>
    <dxf>
      <font>
        <b/>
        <i val="0"/>
      </font>
      <fill>
        <patternFill>
          <bgColor rgb="FFFF9900"/>
        </patternFill>
      </fill>
    </dxf>
    <dxf>
      <font>
        <b/>
        <i val="0"/>
      </font>
      <fill>
        <patternFill>
          <bgColor rgb="FFFFCE33"/>
        </patternFill>
      </fill>
    </dxf>
    <dxf>
      <font>
        <b/>
        <i val="0"/>
      </font>
      <fill>
        <patternFill>
          <bgColor rgb="FF92D050"/>
        </patternFill>
      </fill>
    </dxf>
    <dxf>
      <font>
        <b/>
        <i val="0"/>
      </font>
      <fill>
        <patternFill>
          <bgColor rgb="FFC00000"/>
        </patternFill>
      </fill>
    </dxf>
    <dxf>
      <font>
        <b/>
        <i val="0"/>
      </font>
      <fill>
        <patternFill>
          <bgColor rgb="FFFF9900"/>
        </patternFill>
      </fill>
    </dxf>
    <dxf>
      <font>
        <b/>
        <i val="0"/>
      </font>
      <fill>
        <patternFill>
          <bgColor rgb="FFFFCE33"/>
        </patternFill>
      </fill>
    </dxf>
    <dxf>
      <font>
        <b/>
        <i val="0"/>
      </font>
      <fill>
        <patternFill>
          <bgColor rgb="FF92D050"/>
        </patternFill>
      </fill>
    </dxf>
    <dxf>
      <font>
        <b/>
        <i val="0"/>
      </font>
      <fill>
        <patternFill>
          <bgColor rgb="FFC00000"/>
        </patternFill>
      </fill>
    </dxf>
    <dxf>
      <font>
        <b/>
        <i val="0"/>
      </font>
      <fill>
        <patternFill>
          <bgColor rgb="FFFF9900"/>
        </patternFill>
      </fill>
    </dxf>
    <dxf>
      <font>
        <b/>
        <i val="0"/>
      </font>
      <fill>
        <patternFill>
          <bgColor rgb="FFFFCE33"/>
        </patternFill>
      </fill>
    </dxf>
    <dxf>
      <font>
        <b/>
        <i val="0"/>
      </font>
      <fill>
        <patternFill>
          <bgColor rgb="FF92D050"/>
        </patternFill>
      </fill>
    </dxf>
    <dxf>
      <font>
        <b/>
        <i val="0"/>
      </font>
      <fill>
        <patternFill>
          <bgColor rgb="FFC00000"/>
        </patternFill>
      </fill>
    </dxf>
    <dxf>
      <font>
        <b/>
        <i val="0"/>
      </font>
      <fill>
        <patternFill>
          <bgColor rgb="FFFF9900"/>
        </patternFill>
      </fill>
    </dxf>
    <dxf>
      <font>
        <b/>
        <i val="0"/>
      </font>
      <fill>
        <patternFill>
          <bgColor rgb="FFFFCE33"/>
        </patternFill>
      </fill>
    </dxf>
    <dxf>
      <font>
        <b/>
        <i val="0"/>
      </font>
      <fill>
        <patternFill>
          <bgColor rgb="FF92D050"/>
        </patternFill>
      </fill>
    </dxf>
    <dxf>
      <font>
        <b/>
        <i val="0"/>
      </font>
      <fill>
        <patternFill>
          <bgColor rgb="FFC00000"/>
        </patternFill>
      </fill>
    </dxf>
    <dxf>
      <font>
        <b/>
        <i val="0"/>
      </font>
      <fill>
        <patternFill>
          <bgColor rgb="FFFF9900"/>
        </patternFill>
      </fill>
    </dxf>
    <dxf>
      <font>
        <b/>
        <i val="0"/>
      </font>
      <fill>
        <patternFill>
          <bgColor rgb="FFFFCE33"/>
        </patternFill>
      </fill>
    </dxf>
    <dxf>
      <font>
        <b/>
        <i val="0"/>
      </font>
      <fill>
        <patternFill>
          <bgColor rgb="FF92D050"/>
        </patternFill>
      </fill>
    </dxf>
    <dxf>
      <font>
        <b/>
        <i val="0"/>
      </font>
      <fill>
        <patternFill>
          <bgColor rgb="FFC00000"/>
        </patternFill>
      </fill>
    </dxf>
    <dxf>
      <font>
        <b/>
        <i val="0"/>
      </font>
      <fill>
        <patternFill>
          <bgColor rgb="FFFF9900"/>
        </patternFill>
      </fill>
    </dxf>
    <dxf>
      <font>
        <b/>
        <i val="0"/>
      </font>
      <fill>
        <patternFill>
          <bgColor rgb="FFFFCE33"/>
        </patternFill>
      </fill>
    </dxf>
    <dxf>
      <font>
        <b/>
        <i val="0"/>
      </font>
      <fill>
        <patternFill>
          <bgColor rgb="FF92D050"/>
        </patternFill>
      </fill>
    </dxf>
    <dxf>
      <font>
        <b/>
        <i val="0"/>
      </font>
      <fill>
        <patternFill>
          <bgColor rgb="FFC00000"/>
        </patternFill>
      </fill>
    </dxf>
    <dxf>
      <font>
        <b/>
        <i val="0"/>
      </font>
      <fill>
        <patternFill>
          <bgColor rgb="FFFF9900"/>
        </patternFill>
      </fill>
    </dxf>
    <dxf>
      <font>
        <b/>
        <i val="0"/>
      </font>
      <fill>
        <patternFill>
          <bgColor rgb="FFFFCE33"/>
        </patternFill>
      </fill>
    </dxf>
    <dxf>
      <font>
        <b/>
        <i val="0"/>
      </font>
      <fill>
        <patternFill>
          <bgColor rgb="FF92D050"/>
        </patternFill>
      </fill>
    </dxf>
    <dxf>
      <font>
        <b/>
        <i val="0"/>
      </font>
      <fill>
        <patternFill>
          <bgColor rgb="FFC00000"/>
        </patternFill>
      </fill>
    </dxf>
    <dxf>
      <font>
        <b/>
        <i val="0"/>
      </font>
      <fill>
        <patternFill>
          <bgColor rgb="FFFF9900"/>
        </patternFill>
      </fill>
    </dxf>
    <dxf>
      <font>
        <b/>
        <i val="0"/>
      </font>
      <fill>
        <patternFill>
          <bgColor rgb="FFFFCE33"/>
        </patternFill>
      </fill>
    </dxf>
    <dxf>
      <font>
        <b/>
        <i val="0"/>
      </font>
      <fill>
        <patternFill>
          <bgColor rgb="FF92D050"/>
        </patternFill>
      </fill>
    </dxf>
    <dxf>
      <font>
        <b/>
        <i val="0"/>
      </font>
      <fill>
        <patternFill>
          <bgColor rgb="FFC00000"/>
        </patternFill>
      </fill>
    </dxf>
    <dxf>
      <font>
        <b/>
        <i val="0"/>
      </font>
      <fill>
        <patternFill>
          <bgColor rgb="FFFF9900"/>
        </patternFill>
      </fill>
    </dxf>
    <dxf>
      <font>
        <b/>
        <i val="0"/>
      </font>
      <fill>
        <patternFill>
          <bgColor rgb="FFFFCE33"/>
        </patternFill>
      </fill>
    </dxf>
    <dxf>
      <font>
        <b/>
        <i val="0"/>
      </font>
      <fill>
        <patternFill>
          <bgColor rgb="FF92D050"/>
        </patternFill>
      </fill>
    </dxf>
    <dxf>
      <font>
        <b/>
        <i val="0"/>
      </font>
      <fill>
        <patternFill>
          <bgColor rgb="FFC00000"/>
        </patternFill>
      </fill>
    </dxf>
    <dxf>
      <font>
        <b/>
        <i val="0"/>
      </font>
      <fill>
        <patternFill>
          <bgColor rgb="FFFF9900"/>
        </patternFill>
      </fill>
    </dxf>
    <dxf>
      <font>
        <b/>
        <i val="0"/>
      </font>
      <fill>
        <patternFill>
          <bgColor rgb="FFFFCE33"/>
        </patternFill>
      </fill>
    </dxf>
    <dxf>
      <font>
        <b/>
        <i val="0"/>
      </font>
      <fill>
        <patternFill>
          <bgColor rgb="FF92D050"/>
        </patternFill>
      </fill>
    </dxf>
    <dxf>
      <font>
        <b/>
        <i val="0"/>
      </font>
      <fill>
        <patternFill>
          <bgColor rgb="FFC00000"/>
        </patternFill>
      </fill>
    </dxf>
    <dxf>
      <font>
        <b/>
        <i val="0"/>
      </font>
      <fill>
        <patternFill>
          <bgColor rgb="FFFF9900"/>
        </patternFill>
      </fill>
    </dxf>
    <dxf>
      <font>
        <b/>
        <i val="0"/>
      </font>
      <fill>
        <patternFill>
          <bgColor rgb="FFFFCE33"/>
        </patternFill>
      </fill>
    </dxf>
    <dxf>
      <font>
        <b/>
        <i val="0"/>
      </font>
      <fill>
        <patternFill>
          <bgColor rgb="FF92D050"/>
        </patternFill>
      </fill>
    </dxf>
    <dxf>
      <font>
        <b/>
        <i val="0"/>
      </font>
      <fill>
        <patternFill>
          <bgColor rgb="FFC00000"/>
        </patternFill>
      </fill>
    </dxf>
    <dxf>
      <font>
        <b/>
        <i val="0"/>
      </font>
      <fill>
        <patternFill>
          <bgColor rgb="FFFF9900"/>
        </patternFill>
      </fill>
    </dxf>
    <dxf>
      <font>
        <b/>
        <i val="0"/>
      </font>
      <fill>
        <patternFill>
          <bgColor rgb="FFFFCE33"/>
        </patternFill>
      </fill>
    </dxf>
    <dxf>
      <font>
        <b/>
        <i val="0"/>
      </font>
      <fill>
        <patternFill>
          <bgColor rgb="FF92D050"/>
        </patternFill>
      </fill>
    </dxf>
    <dxf>
      <font>
        <b/>
        <i val="0"/>
      </font>
      <fill>
        <patternFill>
          <bgColor rgb="FFC00000"/>
        </patternFill>
      </fill>
    </dxf>
    <dxf>
      <font>
        <b/>
        <i val="0"/>
      </font>
      <fill>
        <patternFill>
          <bgColor rgb="FFFF9900"/>
        </patternFill>
      </fill>
    </dxf>
    <dxf>
      <font>
        <b/>
        <i val="0"/>
      </font>
      <fill>
        <patternFill>
          <bgColor rgb="FFFFCE33"/>
        </patternFill>
      </fill>
    </dxf>
    <dxf>
      <font>
        <b/>
        <i val="0"/>
      </font>
      <fill>
        <patternFill>
          <bgColor rgb="FF92D050"/>
        </patternFill>
      </fill>
    </dxf>
    <dxf>
      <font>
        <b/>
        <i val="0"/>
      </font>
      <fill>
        <patternFill>
          <bgColor rgb="FFC00000"/>
        </patternFill>
      </fill>
    </dxf>
    <dxf>
      <font>
        <b/>
        <i val="0"/>
      </font>
      <fill>
        <patternFill>
          <bgColor rgb="FFFF9900"/>
        </patternFill>
      </fill>
    </dxf>
    <dxf>
      <font>
        <b/>
        <i val="0"/>
      </font>
      <fill>
        <patternFill>
          <bgColor rgb="FFFFCE33"/>
        </patternFill>
      </fill>
    </dxf>
    <dxf>
      <font>
        <b/>
        <i val="0"/>
      </font>
      <fill>
        <patternFill>
          <bgColor rgb="FF92D050"/>
        </patternFill>
      </fill>
    </dxf>
    <dxf>
      <font>
        <b/>
        <i val="0"/>
      </font>
      <fill>
        <patternFill>
          <bgColor rgb="FFC00000"/>
        </patternFill>
      </fill>
    </dxf>
    <dxf>
      <font>
        <b/>
        <i val="0"/>
      </font>
      <fill>
        <patternFill>
          <bgColor rgb="FFFF9900"/>
        </patternFill>
      </fill>
    </dxf>
    <dxf>
      <font>
        <b/>
        <i val="0"/>
      </font>
      <fill>
        <patternFill>
          <bgColor rgb="FFFFCE33"/>
        </patternFill>
      </fill>
    </dxf>
    <dxf>
      <font>
        <b/>
        <i val="0"/>
      </font>
      <fill>
        <patternFill>
          <bgColor rgb="FF92D050"/>
        </patternFill>
      </fill>
    </dxf>
    <dxf>
      <font>
        <b/>
        <i val="0"/>
      </font>
      <fill>
        <patternFill>
          <bgColor rgb="FFC00000"/>
        </patternFill>
      </fill>
    </dxf>
    <dxf>
      <font>
        <b/>
        <i val="0"/>
      </font>
      <fill>
        <patternFill>
          <bgColor rgb="FFFF9900"/>
        </patternFill>
      </fill>
    </dxf>
    <dxf>
      <font>
        <b/>
        <i val="0"/>
      </font>
      <fill>
        <patternFill>
          <bgColor rgb="FFFFCE33"/>
        </patternFill>
      </fill>
    </dxf>
    <dxf>
      <font>
        <b/>
        <i val="0"/>
      </font>
      <fill>
        <patternFill>
          <bgColor rgb="FF92D050"/>
        </patternFill>
      </fill>
    </dxf>
    <dxf>
      <font>
        <b/>
        <i val="0"/>
      </font>
      <fill>
        <patternFill>
          <bgColor rgb="FFC00000"/>
        </patternFill>
      </fill>
    </dxf>
    <dxf>
      <font>
        <b/>
        <i val="0"/>
      </font>
      <fill>
        <patternFill>
          <bgColor rgb="FFFF9900"/>
        </patternFill>
      </fill>
    </dxf>
    <dxf>
      <font>
        <b/>
        <i val="0"/>
      </font>
      <fill>
        <patternFill>
          <bgColor rgb="FFFFCE33"/>
        </patternFill>
      </fill>
    </dxf>
    <dxf>
      <font>
        <b/>
        <i val="0"/>
      </font>
      <fill>
        <patternFill>
          <bgColor rgb="FF92D050"/>
        </patternFill>
      </fill>
    </dxf>
    <dxf>
      <font>
        <b/>
        <i val="0"/>
      </font>
      <fill>
        <patternFill>
          <bgColor rgb="FFC00000"/>
        </patternFill>
      </fill>
    </dxf>
    <dxf>
      <font>
        <b/>
        <i val="0"/>
      </font>
      <fill>
        <patternFill>
          <bgColor rgb="FFFF9900"/>
        </patternFill>
      </fill>
    </dxf>
    <dxf>
      <font>
        <b/>
        <i val="0"/>
      </font>
      <fill>
        <patternFill>
          <bgColor rgb="FFFFCE33"/>
        </patternFill>
      </fill>
    </dxf>
    <dxf>
      <font>
        <b/>
        <i val="0"/>
      </font>
      <fill>
        <patternFill>
          <bgColor rgb="FF92D050"/>
        </patternFill>
      </fill>
    </dxf>
    <dxf>
      <font>
        <b/>
        <i val="0"/>
      </font>
      <fill>
        <patternFill>
          <bgColor rgb="FFC00000"/>
        </patternFill>
      </fill>
    </dxf>
    <dxf>
      <font>
        <b/>
        <i val="0"/>
      </font>
      <fill>
        <patternFill>
          <bgColor rgb="FFFF9900"/>
        </patternFill>
      </fill>
    </dxf>
    <dxf>
      <font>
        <b/>
        <i val="0"/>
      </font>
      <fill>
        <patternFill>
          <bgColor rgb="FFFFCE33"/>
        </patternFill>
      </fill>
    </dxf>
    <dxf>
      <font>
        <b/>
        <i val="0"/>
      </font>
      <fill>
        <patternFill>
          <bgColor rgb="FF92D050"/>
        </patternFill>
      </fill>
    </dxf>
    <dxf>
      <font>
        <b/>
        <i val="0"/>
      </font>
      <fill>
        <patternFill>
          <bgColor rgb="FFC00000"/>
        </patternFill>
      </fill>
    </dxf>
    <dxf>
      <font>
        <b/>
        <i val="0"/>
      </font>
      <fill>
        <patternFill>
          <bgColor rgb="FFFF9900"/>
        </patternFill>
      </fill>
    </dxf>
    <dxf>
      <font>
        <b/>
        <i val="0"/>
      </font>
      <fill>
        <patternFill>
          <bgColor rgb="FFFFCE33"/>
        </patternFill>
      </fill>
    </dxf>
    <dxf>
      <font>
        <b/>
        <i val="0"/>
      </font>
      <fill>
        <patternFill>
          <bgColor rgb="FF92D050"/>
        </patternFill>
      </fill>
    </dxf>
  </dxfs>
  <tableStyles count="0" defaultTableStyle="TableStyleMedium2" defaultPivotStyle="PivotStyleLight16"/>
  <colors>
    <mruColors>
      <color rgb="FFFF9900"/>
      <color rgb="FF6BA42C"/>
      <color rgb="FFFFCC00"/>
      <color rgb="FFFF822D"/>
      <color rgb="FFFFCE33"/>
      <color rgb="FFD2ECB6"/>
      <color rgb="FF538022"/>
      <color rgb="FFFF5353"/>
      <color rgb="FFF0935A"/>
      <color rgb="FFC1AC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447675</xdr:colOff>
      <xdr:row>11</xdr:row>
      <xdr:rowOff>38100</xdr:rowOff>
    </xdr:from>
    <xdr:to>
      <xdr:col>11</xdr:col>
      <xdr:colOff>104775</xdr:colOff>
      <xdr:row>35</xdr:row>
      <xdr:rowOff>91732</xdr:rowOff>
    </xdr:to>
    <xdr:pic>
      <xdr:nvPicPr>
        <xdr:cNvPr id="4" name="Imagen 3">
          <a:extLst>
            <a:ext uri="{FF2B5EF4-FFF2-40B4-BE49-F238E27FC236}">
              <a16:creationId xmlns:a16="http://schemas.microsoft.com/office/drawing/2014/main" id="{83B453A4-8159-4058-94BF-1FF899AB132C}"/>
            </a:ext>
          </a:extLst>
        </xdr:cNvPr>
        <xdr:cNvPicPr>
          <a:picLocks noChangeAspect="1"/>
        </xdr:cNvPicPr>
      </xdr:nvPicPr>
      <xdr:blipFill>
        <a:blip xmlns:r="http://schemas.openxmlformats.org/officeDocument/2006/relationships" r:embed="rId1"/>
        <a:stretch>
          <a:fillRect/>
        </a:stretch>
      </xdr:blipFill>
      <xdr:spPr>
        <a:xfrm>
          <a:off x="2381250" y="2181225"/>
          <a:ext cx="5753100" cy="464468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73179</xdr:colOff>
      <xdr:row>1</xdr:row>
      <xdr:rowOff>49225</xdr:rowOff>
    </xdr:from>
    <xdr:to>
      <xdr:col>0</xdr:col>
      <xdr:colOff>647700</xdr:colOff>
      <xdr:row>4</xdr:row>
      <xdr:rowOff>158208</xdr:rowOff>
    </xdr:to>
    <xdr:pic>
      <xdr:nvPicPr>
        <xdr:cNvPr id="2" name="Imagen 2">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73179" y="249250"/>
          <a:ext cx="574521" cy="6804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249555</xdr:colOff>
      <xdr:row>3</xdr:row>
      <xdr:rowOff>135255</xdr:rowOff>
    </xdr:from>
    <xdr:to>
      <xdr:col>15</xdr:col>
      <xdr:colOff>97155</xdr:colOff>
      <xdr:row>28</xdr:row>
      <xdr:rowOff>173355</xdr:rowOff>
    </xdr:to>
    <xdr:pic>
      <xdr:nvPicPr>
        <xdr:cNvPr id="2" name="Imagen 1" descr="IGAC Móvil - Apps en Google Play">
          <a:extLst>
            <a:ext uri="{FF2B5EF4-FFF2-40B4-BE49-F238E27FC236}">
              <a16:creationId xmlns:a16="http://schemas.microsoft.com/office/drawing/2014/main" id="{005C7BC4-CC10-47FD-A4A2-463D56D163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3455" y="699135"/>
          <a:ext cx="5394960" cy="4846320"/>
        </a:xfrm>
        <a:prstGeom prst="rect">
          <a:avLst/>
        </a:prstGeom>
        <a:noFill/>
        <a:ln>
          <a:solidFill>
            <a:srgbClr val="0070C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100292</xdr:colOff>
      <xdr:row>1</xdr:row>
      <xdr:rowOff>88623</xdr:rowOff>
    </xdr:from>
    <xdr:to>
      <xdr:col>1</xdr:col>
      <xdr:colOff>762001</xdr:colOff>
      <xdr:row>4</xdr:row>
      <xdr:rowOff>149908</xdr:rowOff>
    </xdr:to>
    <xdr:pic>
      <xdr:nvPicPr>
        <xdr:cNvPr id="9" name="Imagen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a:stretch>
      </xdr:blipFill>
      <xdr:spPr>
        <a:xfrm>
          <a:off x="167527" y="88623"/>
          <a:ext cx="661709" cy="789668"/>
        </a:xfrm>
        <a:prstGeom prst="rect">
          <a:avLst/>
        </a:prstGeom>
      </xdr:spPr>
    </xdr:pic>
    <xdr:clientData/>
  </xdr:twoCellAnchor>
  <xdr:twoCellAnchor editAs="oneCell">
    <xdr:from>
      <xdr:col>7</xdr:col>
      <xdr:colOff>0</xdr:colOff>
      <xdr:row>84</xdr:row>
      <xdr:rowOff>0</xdr:rowOff>
    </xdr:from>
    <xdr:to>
      <xdr:col>7</xdr:col>
      <xdr:colOff>304800</xdr:colOff>
      <xdr:row>85</xdr:row>
      <xdr:rowOff>102940</xdr:rowOff>
    </xdr:to>
    <xdr:sp macro="" textlink="">
      <xdr:nvSpPr>
        <xdr:cNvPr id="1025" name="AutoShape 1" descr="Pdf icono gratis">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6705600" y="1839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571040</xdr:colOff>
      <xdr:row>18</xdr:row>
      <xdr:rowOff>45435</xdr:rowOff>
    </xdr:from>
    <xdr:to>
      <xdr:col>11</xdr:col>
      <xdr:colOff>447776</xdr:colOff>
      <xdr:row>29</xdr:row>
      <xdr:rowOff>66317</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874881" y="3578086"/>
          <a:ext cx="3806952" cy="2179092"/>
        </a:xfrm>
        <a:prstGeom prst="rect">
          <a:avLst/>
        </a:prstGeom>
      </xdr:spPr>
    </xdr:pic>
    <xdr:clientData/>
  </xdr:twoCellAnchor>
  <xdr:twoCellAnchor editAs="oneCell">
    <xdr:from>
      <xdr:col>1</xdr:col>
      <xdr:colOff>883812</xdr:colOff>
      <xdr:row>30</xdr:row>
      <xdr:rowOff>203486</xdr:rowOff>
    </xdr:from>
    <xdr:to>
      <xdr:col>11</xdr:col>
      <xdr:colOff>244928</xdr:colOff>
      <xdr:row>71</xdr:row>
      <xdr:rowOff>68158</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951848" y="6122593"/>
          <a:ext cx="9770581" cy="7729601"/>
        </a:xfrm>
        <a:prstGeom prst="rect">
          <a:avLst/>
        </a:prstGeom>
      </xdr:spPr>
    </xdr:pic>
    <xdr:clientData/>
  </xdr:twoCellAnchor>
  <xdr:twoCellAnchor editAs="oneCell">
    <xdr:from>
      <xdr:col>2</xdr:col>
      <xdr:colOff>317519</xdr:colOff>
      <xdr:row>71</xdr:row>
      <xdr:rowOff>113551</xdr:rowOff>
    </xdr:from>
    <xdr:to>
      <xdr:col>11</xdr:col>
      <xdr:colOff>159812</xdr:colOff>
      <xdr:row>84</xdr:row>
      <xdr:rowOff>68114</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a:stretch>
          <a:fillRect/>
        </a:stretch>
      </xdr:blipFill>
      <xdr:spPr>
        <a:xfrm>
          <a:off x="1270019" y="13992837"/>
          <a:ext cx="9344615" cy="24605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1</xdr:row>
      <xdr:rowOff>89417</xdr:rowOff>
    </xdr:from>
    <xdr:to>
      <xdr:col>0</xdr:col>
      <xdr:colOff>1079500</xdr:colOff>
      <xdr:row>4</xdr:row>
      <xdr:rowOff>441325</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6200" y="165617"/>
          <a:ext cx="1003300" cy="122820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76199</xdr:colOff>
      <xdr:row>1</xdr:row>
      <xdr:rowOff>89416</xdr:rowOff>
    </xdr:from>
    <xdr:to>
      <xdr:col>0</xdr:col>
      <xdr:colOff>1029107</xdr:colOff>
      <xdr:row>4</xdr:row>
      <xdr:rowOff>369093</xdr:rowOff>
    </xdr:to>
    <xdr:pic>
      <xdr:nvPicPr>
        <xdr:cNvPr id="2" name="Imagen 2">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76199" y="291822"/>
          <a:ext cx="952908" cy="8511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76199</xdr:colOff>
      <xdr:row>1</xdr:row>
      <xdr:rowOff>89416</xdr:rowOff>
    </xdr:from>
    <xdr:to>
      <xdr:col>0</xdr:col>
      <xdr:colOff>1023697</xdr:colOff>
      <xdr:row>4</xdr:row>
      <xdr:rowOff>339026</xdr:rowOff>
    </xdr:to>
    <xdr:pic>
      <xdr:nvPicPr>
        <xdr:cNvPr id="2" name="Imagen 2">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6199" y="283145"/>
          <a:ext cx="947498" cy="104066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69274</xdr:colOff>
      <xdr:row>1</xdr:row>
      <xdr:rowOff>37462</xdr:rowOff>
    </xdr:from>
    <xdr:to>
      <xdr:col>0</xdr:col>
      <xdr:colOff>1004456</xdr:colOff>
      <xdr:row>4</xdr:row>
      <xdr:rowOff>311727</xdr:rowOff>
    </xdr:to>
    <xdr:pic>
      <xdr:nvPicPr>
        <xdr:cNvPr id="4" name="Imagen 2">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69274" y="106735"/>
          <a:ext cx="935182" cy="120944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6504</xdr:colOff>
      <xdr:row>1</xdr:row>
      <xdr:rowOff>77800</xdr:rowOff>
    </xdr:from>
    <xdr:to>
      <xdr:col>0</xdr:col>
      <xdr:colOff>736321</xdr:colOff>
      <xdr:row>4</xdr:row>
      <xdr:rowOff>243932</xdr:rowOff>
    </xdr:to>
    <xdr:pic>
      <xdr:nvPicPr>
        <xdr:cNvPr id="2" name="Imagen 2">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6504" y="275270"/>
          <a:ext cx="729817" cy="83985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95250</xdr:colOff>
      <xdr:row>1</xdr:row>
      <xdr:rowOff>114301</xdr:rowOff>
    </xdr:from>
    <xdr:to>
      <xdr:col>14</xdr:col>
      <xdr:colOff>333375</xdr:colOff>
      <xdr:row>14</xdr:row>
      <xdr:rowOff>151021</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8705850" y="304801"/>
          <a:ext cx="3286125" cy="25132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Grupo%20GC%20Consultores\Downloads\Riesgos%20IGAC%20%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DAVID\Downloads\Borrador%20Plan%20de%20Acci&#243;n%20Anual%20(PAA)%202020%20-%20IGA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VO"/>
      <sheetName val="2 CONTEXTO E IDENTIFICACIÓN"/>
      <sheetName val="3 PROBABIL E IMPACTO INHERENTE"/>
      <sheetName val="4 MAPA CALOR INHERENTE"/>
      <sheetName val="5 VALORACIÓN DEL CONTROL"/>
      <sheetName val="6 MAPA CALOR RESIDUAL"/>
      <sheetName val="7 MAPA CALOR INHEREN Y RESIDUAL"/>
      <sheetName val="8 MAPA RIESGOS"/>
      <sheetName val="9 RIESGO DEL PROCESO"/>
      <sheetName val="10 CONTROL DE CAMBIOS"/>
      <sheetName val="11 FORMULAS"/>
      <sheetName val="Hoja3"/>
    </sheetNames>
    <sheetDataSet>
      <sheetData sheetId="0" refreshError="1"/>
      <sheetData sheetId="1" refreshError="1"/>
      <sheetData sheetId="2" refreshError="1">
        <row r="9">
          <cell r="Z9" t="str">
            <v>Menor a 10 SMLMV</v>
          </cell>
          <cell r="AA9" t="str">
            <v>El riesgo afecta la imagen de algún área de la organización.</v>
          </cell>
        </row>
        <row r="10">
          <cell r="Z10" t="str">
            <v>Entre 10 y 50 SMLMV</v>
          </cell>
          <cell r="AA10" t="str">
            <v>El riesgo afecta la imagen de la entidad internamente, de conocimiento general nivel interno, de junta directiva y accionistas y/o de proveedores.</v>
          </cell>
        </row>
        <row r="11">
          <cell r="Z11" t="str">
            <v>Entre 50 y 100 SMLMV</v>
          </cell>
          <cell r="AA11" t="str">
            <v>El riesgo afecta la imagen de la entidad con algunos usuarios de relevancia frente al logro de los objetivos.</v>
          </cell>
        </row>
        <row r="12">
          <cell r="Z12" t="str">
            <v>Entre 100 y 500 SMLMV</v>
          </cell>
          <cell r="AA12" t="str">
            <v>El riesgo afecta la imagen de la entidad con efecto publicitario sostenido a nivel de sector administrativo, nivel departamental o municipal.</v>
          </cell>
        </row>
        <row r="13">
          <cell r="Z13" t="str">
            <v>Mayor a 500 SMLMV</v>
          </cell>
          <cell r="AA13" t="str">
            <v>El riesgo afecta la imagen de la entidad a nivel nacional, con efecto publicitario sostenido a nivel país</v>
          </cell>
        </row>
        <row r="14">
          <cell r="Z14" t="str">
            <v>N/A</v>
          </cell>
          <cell r="AA14" t="str">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sheetName val="PA_SERVCIUDA"/>
      <sheetName val="Listas"/>
    </sheetNames>
    <sheetDataSet>
      <sheetData sheetId="0">
        <row r="5">
          <cell r="C5" t="str">
            <v>SERVICIO_AL_CIUDADANO_Y_PARTICIPACION</v>
          </cell>
        </row>
      </sheetData>
      <sheetData sheetId="1">
        <row r="2">
          <cell r="F2" t="str">
            <v>SERVICIO_AL_CIUDADANO_Y_PARTICIPACION</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6"/>
  <sheetViews>
    <sheetView showGridLines="0" zoomScaleNormal="100" workbookViewId="0">
      <selection activeCell="O23" sqref="O23"/>
    </sheetView>
  </sheetViews>
  <sheetFormatPr baseColWidth="10" defaultRowHeight="15" x14ac:dyDescent="0.25"/>
  <cols>
    <col min="1" max="1" width="6.140625" style="223" customWidth="1"/>
    <col min="15" max="15" width="5.7109375" customWidth="1"/>
  </cols>
  <sheetData>
    <row r="1" spans="1:18" ht="15.75" thickBot="1" x14ac:dyDescent="0.3">
      <c r="A1"/>
    </row>
    <row r="2" spans="1:18" ht="15.75" thickBot="1" x14ac:dyDescent="0.3">
      <c r="A2" s="486"/>
      <c r="B2" s="474"/>
      <c r="C2" s="475"/>
      <c r="D2" s="475"/>
      <c r="E2" s="475"/>
      <c r="F2" s="475"/>
      <c r="G2" s="475"/>
      <c r="H2" s="475"/>
      <c r="I2" s="475"/>
      <c r="J2" s="475"/>
      <c r="K2" s="475"/>
      <c r="L2" s="475"/>
      <c r="M2" s="475"/>
      <c r="N2" s="475"/>
      <c r="O2" s="475"/>
      <c r="P2" s="475"/>
      <c r="Q2" s="475"/>
      <c r="R2" s="476"/>
    </row>
    <row r="3" spans="1:18" ht="15" customHeight="1" x14ac:dyDescent="0.25">
      <c r="A3" s="486"/>
      <c r="B3" s="529" t="s">
        <v>681</v>
      </c>
      <c r="C3" s="530"/>
      <c r="D3" s="530"/>
      <c r="E3" s="530"/>
      <c r="F3" s="530"/>
      <c r="G3" s="530"/>
      <c r="H3" s="530"/>
      <c r="I3" s="530"/>
      <c r="J3" s="530"/>
      <c r="K3" s="530"/>
      <c r="L3" s="530"/>
      <c r="M3" s="530"/>
      <c r="N3" s="531"/>
      <c r="O3" s="479"/>
      <c r="P3" s="479"/>
      <c r="Q3" s="479"/>
      <c r="R3" s="478"/>
    </row>
    <row r="4" spans="1:18" ht="15" customHeight="1" x14ac:dyDescent="0.25">
      <c r="A4" s="486"/>
      <c r="B4" s="532"/>
      <c r="C4" s="533"/>
      <c r="D4" s="533"/>
      <c r="E4" s="533"/>
      <c r="F4" s="533"/>
      <c r="G4" s="533"/>
      <c r="H4" s="533"/>
      <c r="I4" s="533"/>
      <c r="J4" s="533"/>
      <c r="K4" s="533"/>
      <c r="L4" s="533"/>
      <c r="M4" s="533"/>
      <c r="N4" s="534"/>
      <c r="O4" s="479"/>
      <c r="P4" s="479"/>
      <c r="Q4" s="479"/>
      <c r="R4" s="478"/>
    </row>
    <row r="5" spans="1:18" ht="15" customHeight="1" x14ac:dyDescent="0.25">
      <c r="A5" s="486"/>
      <c r="B5" s="532"/>
      <c r="C5" s="533"/>
      <c r="D5" s="533"/>
      <c r="E5" s="533"/>
      <c r="F5" s="533"/>
      <c r="G5" s="533"/>
      <c r="H5" s="533"/>
      <c r="I5" s="533"/>
      <c r="J5" s="533"/>
      <c r="K5" s="533"/>
      <c r="L5" s="533"/>
      <c r="M5" s="533"/>
      <c r="N5" s="534"/>
      <c r="O5" s="479"/>
      <c r="P5" s="479"/>
      <c r="Q5" s="479"/>
      <c r="R5" s="478"/>
    </row>
    <row r="6" spans="1:18" ht="15.75" customHeight="1" thickBot="1" x14ac:dyDescent="0.3">
      <c r="A6" s="486"/>
      <c r="B6" s="535"/>
      <c r="C6" s="536"/>
      <c r="D6" s="536"/>
      <c r="E6" s="536"/>
      <c r="F6" s="536"/>
      <c r="G6" s="536"/>
      <c r="H6" s="536"/>
      <c r="I6" s="536"/>
      <c r="J6" s="536"/>
      <c r="K6" s="536"/>
      <c r="L6" s="536"/>
      <c r="M6" s="536"/>
      <c r="N6" s="537"/>
      <c r="O6" s="479"/>
      <c r="P6" s="479"/>
      <c r="Q6" s="479"/>
      <c r="R6" s="478"/>
    </row>
    <row r="7" spans="1:18" ht="15.75" thickBot="1" x14ac:dyDescent="0.3">
      <c r="A7" s="486"/>
      <c r="B7" s="477"/>
      <c r="C7" s="479"/>
      <c r="D7" s="479"/>
      <c r="E7" s="479"/>
      <c r="F7" s="479"/>
      <c r="G7" s="479"/>
      <c r="H7" s="479"/>
      <c r="I7" s="479"/>
      <c r="J7" s="479"/>
      <c r="K7" s="479"/>
      <c r="L7" s="479"/>
      <c r="M7" s="479"/>
      <c r="N7" s="479"/>
      <c r="O7" s="479"/>
      <c r="P7" s="479"/>
      <c r="Q7" s="479"/>
      <c r="R7" s="478"/>
    </row>
    <row r="8" spans="1:18" x14ac:dyDescent="0.25">
      <c r="A8" s="486"/>
      <c r="B8" s="477"/>
      <c r="C8" s="538" t="s">
        <v>1050</v>
      </c>
      <c r="D8" s="539"/>
      <c r="E8" s="539"/>
      <c r="F8" s="539"/>
      <c r="G8" s="539"/>
      <c r="H8" s="539"/>
      <c r="I8" s="539"/>
      <c r="J8" s="539"/>
      <c r="K8" s="539"/>
      <c r="L8" s="539"/>
      <c r="M8" s="540"/>
      <c r="N8" s="479"/>
      <c r="O8" s="479"/>
      <c r="P8" s="479"/>
      <c r="Q8" s="479"/>
      <c r="R8" s="478"/>
    </row>
    <row r="9" spans="1:18" ht="15" customHeight="1" x14ac:dyDescent="0.25">
      <c r="A9" s="486"/>
      <c r="B9" s="477"/>
      <c r="C9" s="541"/>
      <c r="D9" s="542"/>
      <c r="E9" s="542"/>
      <c r="F9" s="542"/>
      <c r="G9" s="542"/>
      <c r="H9" s="542"/>
      <c r="I9" s="542"/>
      <c r="J9" s="542"/>
      <c r="K9" s="542"/>
      <c r="L9" s="542"/>
      <c r="M9" s="543"/>
      <c r="N9" s="479"/>
      <c r="O9" s="479"/>
      <c r="R9" s="478"/>
    </row>
    <row r="10" spans="1:18" ht="15" customHeight="1" x14ac:dyDescent="0.25">
      <c r="A10" s="486"/>
      <c r="B10" s="477"/>
      <c r="C10" s="541"/>
      <c r="D10" s="542"/>
      <c r="E10" s="542"/>
      <c r="F10" s="542"/>
      <c r="G10" s="542"/>
      <c r="H10" s="542"/>
      <c r="I10" s="542"/>
      <c r="J10" s="542"/>
      <c r="K10" s="542"/>
      <c r="L10" s="542"/>
      <c r="M10" s="543"/>
      <c r="N10" s="479"/>
      <c r="O10" s="479"/>
      <c r="R10" s="478"/>
    </row>
    <row r="11" spans="1:18" ht="15.75" customHeight="1" thickBot="1" x14ac:dyDescent="0.3">
      <c r="A11" s="486"/>
      <c r="B11" s="477"/>
      <c r="C11" s="544"/>
      <c r="D11" s="545"/>
      <c r="E11" s="545"/>
      <c r="F11" s="545"/>
      <c r="G11" s="545"/>
      <c r="H11" s="545"/>
      <c r="I11" s="545"/>
      <c r="J11" s="545"/>
      <c r="K11" s="545"/>
      <c r="L11" s="545"/>
      <c r="M11" s="546"/>
      <c r="N11" s="479"/>
      <c r="O11" s="479"/>
      <c r="R11" s="478"/>
    </row>
    <row r="12" spans="1:18" ht="15" customHeight="1" x14ac:dyDescent="0.25">
      <c r="A12" s="486"/>
      <c r="B12" s="477"/>
      <c r="C12" s="479"/>
      <c r="D12" s="479"/>
      <c r="E12" s="479"/>
      <c r="F12" s="479"/>
      <c r="G12" s="479"/>
      <c r="H12" s="479"/>
      <c r="I12" s="479"/>
      <c r="J12" s="479"/>
      <c r="K12" s="479"/>
      <c r="L12" s="479"/>
      <c r="M12" s="479"/>
      <c r="N12" s="479"/>
      <c r="O12" s="479"/>
      <c r="R12" s="478"/>
    </row>
    <row r="13" spans="1:18" ht="15.75" customHeight="1" x14ac:dyDescent="0.25">
      <c r="A13" s="486"/>
      <c r="B13" s="477"/>
      <c r="C13" s="479"/>
      <c r="D13" s="479"/>
      <c r="E13" s="479"/>
      <c r="F13" s="479"/>
      <c r="G13" s="479"/>
      <c r="H13" s="479"/>
      <c r="I13" s="479"/>
      <c r="J13" s="479"/>
      <c r="K13" s="479"/>
      <c r="L13" s="479"/>
      <c r="M13" s="479"/>
      <c r="N13" s="479"/>
      <c r="O13" s="479"/>
      <c r="R13" s="478"/>
    </row>
    <row r="14" spans="1:18" x14ac:dyDescent="0.25">
      <c r="A14" s="486"/>
      <c r="B14" s="477"/>
      <c r="C14" s="479"/>
      <c r="D14" s="479"/>
      <c r="E14" s="479"/>
      <c r="F14" s="479"/>
      <c r="G14" s="479"/>
      <c r="H14" s="479"/>
      <c r="I14" s="479"/>
      <c r="J14" s="479"/>
      <c r="K14" s="479"/>
      <c r="L14" s="479"/>
      <c r="M14" s="479"/>
      <c r="N14" s="479"/>
      <c r="O14" s="479"/>
      <c r="P14" s="479"/>
      <c r="Q14" s="479"/>
      <c r="R14" s="478"/>
    </row>
    <row r="15" spans="1:18" x14ac:dyDescent="0.25">
      <c r="A15" s="486"/>
      <c r="B15" s="477"/>
      <c r="C15" s="479"/>
      <c r="D15" s="479"/>
      <c r="E15" s="479"/>
      <c r="F15" s="479"/>
      <c r="G15" s="479"/>
      <c r="H15" s="479"/>
      <c r="I15" s="479"/>
      <c r="J15" s="479"/>
      <c r="K15" s="479"/>
      <c r="L15" s="479"/>
      <c r="M15" s="479"/>
      <c r="N15" s="479"/>
      <c r="O15" s="479"/>
      <c r="P15" s="479"/>
      <c r="Q15" s="479"/>
      <c r="R15" s="478"/>
    </row>
    <row r="16" spans="1:18" x14ac:dyDescent="0.25">
      <c r="A16" s="486"/>
      <c r="B16" s="477"/>
      <c r="C16" s="479"/>
      <c r="D16" s="479"/>
      <c r="E16" s="479"/>
      <c r="F16" s="479"/>
      <c r="G16" s="479"/>
      <c r="H16" s="479"/>
      <c r="I16" s="479"/>
      <c r="J16" s="479"/>
      <c r="K16" s="479"/>
      <c r="L16" s="479"/>
      <c r="M16" s="479"/>
      <c r="N16" s="479"/>
      <c r="O16" s="479"/>
      <c r="P16" s="479"/>
      <c r="Q16" s="479"/>
      <c r="R16" s="478"/>
    </row>
    <row r="17" spans="1:18" x14ac:dyDescent="0.25">
      <c r="A17" s="486"/>
      <c r="B17" s="477"/>
      <c r="C17" s="479"/>
      <c r="D17" s="479"/>
      <c r="E17" s="479"/>
      <c r="F17" s="479"/>
      <c r="G17" s="479"/>
      <c r="H17" s="479"/>
      <c r="I17" s="479"/>
      <c r="J17" s="479"/>
      <c r="K17" s="479"/>
      <c r="L17" s="479"/>
      <c r="M17" s="479"/>
      <c r="N17" s="479"/>
      <c r="O17" s="479"/>
      <c r="R17" s="478"/>
    </row>
    <row r="18" spans="1:18" x14ac:dyDescent="0.25">
      <c r="A18" s="486"/>
      <c r="B18" s="477"/>
      <c r="C18" s="479"/>
      <c r="D18" s="479"/>
      <c r="E18" s="479"/>
      <c r="F18" s="479"/>
      <c r="G18" s="479"/>
      <c r="H18" s="479"/>
      <c r="I18" s="479"/>
      <c r="J18" s="479"/>
      <c r="K18" s="479"/>
      <c r="L18" s="479"/>
      <c r="M18" s="479"/>
      <c r="N18" s="479"/>
      <c r="O18" s="479"/>
      <c r="R18" s="478"/>
    </row>
    <row r="19" spans="1:18" x14ac:dyDescent="0.25">
      <c r="A19" s="486"/>
      <c r="B19" s="477"/>
      <c r="C19" s="479"/>
      <c r="D19" s="479"/>
      <c r="E19" s="479"/>
      <c r="F19" s="479"/>
      <c r="G19" s="479"/>
      <c r="H19" s="479"/>
      <c r="I19" s="479"/>
      <c r="J19" s="479"/>
      <c r="K19" s="479"/>
      <c r="L19" s="479"/>
      <c r="M19" s="479"/>
      <c r="N19" s="479"/>
      <c r="O19" s="479"/>
      <c r="R19" s="478"/>
    </row>
    <row r="20" spans="1:18" x14ac:dyDescent="0.25">
      <c r="A20" s="486"/>
      <c r="B20" s="477"/>
      <c r="C20" s="479"/>
      <c r="D20" s="479"/>
      <c r="E20" s="479"/>
      <c r="F20" s="479"/>
      <c r="G20" s="479"/>
      <c r="H20" s="479"/>
      <c r="I20" s="479"/>
      <c r="J20" s="479"/>
      <c r="K20" s="479"/>
      <c r="L20" s="479"/>
      <c r="M20" s="479"/>
      <c r="N20" s="479"/>
      <c r="O20" s="479"/>
      <c r="R20" s="478"/>
    </row>
    <row r="21" spans="1:18" x14ac:dyDescent="0.25">
      <c r="A21" s="486"/>
      <c r="B21" s="477"/>
      <c r="C21" s="479"/>
      <c r="D21" s="479"/>
      <c r="E21" s="479"/>
      <c r="F21" s="479"/>
      <c r="G21" s="479"/>
      <c r="H21" s="479"/>
      <c r="I21" s="479"/>
      <c r="J21" s="479"/>
      <c r="K21" s="479"/>
      <c r="L21" s="479"/>
      <c r="M21" s="479"/>
      <c r="N21" s="479"/>
      <c r="O21" s="479"/>
      <c r="P21" s="479"/>
      <c r="Q21" s="479"/>
      <c r="R21" s="478"/>
    </row>
    <row r="22" spans="1:18" x14ac:dyDescent="0.25">
      <c r="A22" s="486"/>
      <c r="B22" s="477"/>
      <c r="C22" s="479"/>
      <c r="D22" s="479"/>
      <c r="E22" s="479"/>
      <c r="F22" s="479"/>
      <c r="G22" s="479"/>
      <c r="H22" s="479"/>
      <c r="I22" s="479"/>
      <c r="J22" s="479"/>
      <c r="K22" s="479"/>
      <c r="L22" s="479"/>
      <c r="M22" s="479"/>
      <c r="N22" s="479"/>
      <c r="O22" s="479"/>
      <c r="P22" s="479"/>
      <c r="Q22" s="479"/>
      <c r="R22" s="478"/>
    </row>
    <row r="23" spans="1:18" x14ac:dyDescent="0.25">
      <c r="A23" s="486"/>
      <c r="B23" s="477"/>
      <c r="C23" s="479"/>
      <c r="D23" s="479"/>
      <c r="E23" s="479"/>
      <c r="F23" s="479"/>
      <c r="G23" s="479"/>
      <c r="H23" s="479"/>
      <c r="I23" s="479"/>
      <c r="J23" s="479"/>
      <c r="K23" s="479"/>
      <c r="L23" s="479"/>
      <c r="M23" s="479"/>
      <c r="N23" s="479"/>
      <c r="O23" s="479"/>
      <c r="P23" s="479"/>
      <c r="Q23" s="479"/>
      <c r="R23" s="478"/>
    </row>
    <row r="24" spans="1:18" x14ac:dyDescent="0.25">
      <c r="A24" s="486"/>
      <c r="B24" s="477"/>
      <c r="C24" s="479"/>
      <c r="D24" s="479"/>
      <c r="E24" s="479"/>
      <c r="F24" s="479"/>
      <c r="G24" s="479"/>
      <c r="H24" s="479"/>
      <c r="I24" s="479"/>
      <c r="J24" s="479"/>
      <c r="K24" s="479"/>
      <c r="L24" s="479"/>
      <c r="M24" s="479"/>
      <c r="N24" s="479"/>
      <c r="O24" s="479"/>
      <c r="P24" s="479"/>
      <c r="Q24" s="479"/>
      <c r="R24" s="478"/>
    </row>
    <row r="25" spans="1:18" x14ac:dyDescent="0.25">
      <c r="A25" s="486"/>
      <c r="B25" s="477"/>
      <c r="C25" s="479"/>
      <c r="D25" s="479"/>
      <c r="E25" s="479"/>
      <c r="F25" s="479"/>
      <c r="G25" s="479"/>
      <c r="H25" s="479"/>
      <c r="I25" s="479"/>
      <c r="J25" s="479"/>
      <c r="K25" s="479"/>
      <c r="L25" s="479"/>
      <c r="M25" s="479"/>
      <c r="N25" s="479"/>
      <c r="O25" s="479"/>
      <c r="P25" s="479"/>
      <c r="Q25" s="479"/>
      <c r="R25" s="478"/>
    </row>
    <row r="26" spans="1:18" x14ac:dyDescent="0.25">
      <c r="A26" s="486"/>
      <c r="B26" s="477"/>
      <c r="C26" s="479"/>
      <c r="D26" s="479"/>
      <c r="E26" s="479"/>
      <c r="F26" s="479"/>
      <c r="G26" s="479"/>
      <c r="H26" s="479"/>
      <c r="I26" s="479"/>
      <c r="J26" s="479"/>
      <c r="K26" s="479"/>
      <c r="L26" s="479"/>
      <c r="M26" s="479"/>
      <c r="N26" s="479"/>
      <c r="O26" s="479"/>
      <c r="P26" s="479"/>
      <c r="Q26" s="479"/>
      <c r="R26" s="478"/>
    </row>
    <row r="27" spans="1:18" x14ac:dyDescent="0.25">
      <c r="A27" s="486"/>
      <c r="B27" s="477"/>
      <c r="C27" s="479"/>
      <c r="D27" s="479"/>
      <c r="E27" s="479"/>
      <c r="F27" s="479"/>
      <c r="G27" s="479"/>
      <c r="H27" s="479"/>
      <c r="I27" s="479"/>
      <c r="J27" s="479"/>
      <c r="K27" s="479"/>
      <c r="L27" s="479"/>
      <c r="M27" s="479"/>
      <c r="N27" s="479"/>
      <c r="O27" s="479"/>
      <c r="P27" s="479"/>
      <c r="Q27" s="479"/>
      <c r="R27" s="478"/>
    </row>
    <row r="28" spans="1:18" x14ac:dyDescent="0.25">
      <c r="A28" s="486"/>
      <c r="B28" s="477"/>
      <c r="C28" s="479"/>
      <c r="D28" s="479"/>
      <c r="E28" s="479"/>
      <c r="F28" s="479"/>
      <c r="G28" s="479"/>
      <c r="H28" s="479"/>
      <c r="I28" s="479"/>
      <c r="J28" s="479"/>
      <c r="K28" s="479"/>
      <c r="L28" s="479"/>
      <c r="M28" s="479"/>
      <c r="N28" s="479"/>
      <c r="O28" s="479"/>
      <c r="P28" s="479"/>
      <c r="Q28" s="479"/>
      <c r="R28" s="478"/>
    </row>
    <row r="29" spans="1:18" x14ac:dyDescent="0.25">
      <c r="A29" s="486"/>
      <c r="B29" s="477"/>
      <c r="C29" s="479"/>
      <c r="D29" s="479"/>
      <c r="E29" s="479"/>
      <c r="F29" s="479"/>
      <c r="G29" s="479"/>
      <c r="H29" s="479"/>
      <c r="I29" s="479"/>
      <c r="J29" s="479"/>
      <c r="K29" s="479"/>
      <c r="L29" s="479"/>
      <c r="M29" s="479"/>
      <c r="N29" s="479"/>
      <c r="O29" s="479"/>
      <c r="P29" s="479"/>
      <c r="Q29" s="479"/>
      <c r="R29" s="478"/>
    </row>
    <row r="30" spans="1:18" x14ac:dyDescent="0.25">
      <c r="A30" s="486"/>
      <c r="B30" s="477"/>
      <c r="C30" s="479"/>
      <c r="D30" s="479"/>
      <c r="E30" s="479"/>
      <c r="F30" s="479"/>
      <c r="G30" s="479"/>
      <c r="H30" s="479"/>
      <c r="I30" s="479"/>
      <c r="J30" s="479"/>
      <c r="K30" s="479"/>
      <c r="L30" s="479"/>
      <c r="M30" s="479"/>
      <c r="N30" s="479"/>
      <c r="O30" s="479"/>
      <c r="P30" s="479"/>
      <c r="Q30" s="479"/>
      <c r="R30" s="478"/>
    </row>
    <row r="31" spans="1:18" x14ac:dyDescent="0.25">
      <c r="A31" s="486"/>
      <c r="B31" s="477"/>
      <c r="C31" s="479"/>
      <c r="D31" s="479"/>
      <c r="E31" s="479"/>
      <c r="F31" s="479"/>
      <c r="G31" s="479"/>
      <c r="H31" s="479"/>
      <c r="I31" s="479"/>
      <c r="J31" s="479"/>
      <c r="K31" s="479"/>
      <c r="L31" s="479"/>
      <c r="M31" s="479"/>
      <c r="N31" s="479"/>
      <c r="O31" s="479"/>
      <c r="P31" s="479"/>
      <c r="Q31" s="479"/>
      <c r="R31" s="478"/>
    </row>
    <row r="32" spans="1:18" ht="15.75" thickBot="1" x14ac:dyDescent="0.3">
      <c r="A32" s="486"/>
      <c r="B32" s="477"/>
      <c r="C32" s="479"/>
      <c r="D32" s="479"/>
      <c r="E32" s="479"/>
      <c r="F32" s="479"/>
      <c r="G32" s="479"/>
      <c r="H32" s="479"/>
      <c r="I32" s="479"/>
      <c r="J32" s="479"/>
      <c r="K32" s="479"/>
      <c r="L32" s="479"/>
      <c r="M32" s="479"/>
      <c r="N32" s="479"/>
      <c r="O32" s="479"/>
      <c r="P32" s="479"/>
      <c r="Q32" s="479"/>
      <c r="R32" s="478"/>
    </row>
    <row r="33" spans="1:18" x14ac:dyDescent="0.25">
      <c r="A33" s="486"/>
      <c r="B33" s="477"/>
      <c r="C33" s="479"/>
      <c r="D33" s="479"/>
      <c r="E33" s="479"/>
      <c r="F33" s="479"/>
      <c r="G33" s="479"/>
      <c r="H33" s="479"/>
      <c r="I33" s="479"/>
      <c r="J33" s="479"/>
      <c r="K33" s="479"/>
      <c r="L33" s="479"/>
      <c r="M33" s="479"/>
      <c r="N33" s="479"/>
      <c r="O33" s="479"/>
      <c r="P33" s="479"/>
      <c r="Q33" s="523" t="s">
        <v>1048</v>
      </c>
      <c r="R33" s="524"/>
    </row>
    <row r="34" spans="1:18" ht="15" customHeight="1" x14ac:dyDescent="0.25">
      <c r="A34" s="486"/>
      <c r="B34" s="477"/>
      <c r="C34" s="479"/>
      <c r="D34" s="479"/>
      <c r="E34" s="479"/>
      <c r="F34" s="479"/>
      <c r="G34" s="479"/>
      <c r="H34" s="479"/>
      <c r="I34" s="479"/>
      <c r="J34" s="479"/>
      <c r="K34" s="479"/>
      <c r="L34" s="479"/>
      <c r="M34" s="479"/>
      <c r="N34" s="479"/>
      <c r="O34" s="479"/>
      <c r="P34" s="479"/>
      <c r="Q34" s="525"/>
      <c r="R34" s="526"/>
    </row>
    <row r="35" spans="1:18" ht="15" customHeight="1" x14ac:dyDescent="0.25">
      <c r="A35" s="486"/>
      <c r="B35" s="477"/>
      <c r="C35" s="479"/>
      <c r="D35" s="479"/>
      <c r="E35" s="479"/>
      <c r="F35" s="479"/>
      <c r="G35" s="479"/>
      <c r="H35" s="479"/>
      <c r="I35" s="479"/>
      <c r="J35" s="479"/>
      <c r="K35" s="479"/>
      <c r="L35" s="479"/>
      <c r="M35" s="479"/>
      <c r="N35" s="479"/>
      <c r="O35" s="479"/>
      <c r="P35" s="479"/>
      <c r="Q35" s="525"/>
      <c r="R35" s="526"/>
    </row>
    <row r="36" spans="1:18" ht="15.75" customHeight="1" thickBot="1" x14ac:dyDescent="0.3">
      <c r="A36" s="486"/>
      <c r="B36" s="481"/>
      <c r="C36" s="482"/>
      <c r="D36" s="482"/>
      <c r="E36" s="482"/>
      <c r="F36" s="482"/>
      <c r="G36" s="482"/>
      <c r="H36" s="482"/>
      <c r="I36" s="482"/>
      <c r="J36" s="482"/>
      <c r="K36" s="482"/>
      <c r="L36" s="482"/>
      <c r="M36" s="482"/>
      <c r="N36" s="482"/>
      <c r="O36" s="482"/>
      <c r="P36" s="482"/>
      <c r="Q36" s="527"/>
      <c r="R36" s="528"/>
    </row>
  </sheetData>
  <mergeCells count="3">
    <mergeCell ref="Q33:R36"/>
    <mergeCell ref="B3:N6"/>
    <mergeCell ref="C8:M11"/>
  </mergeCells>
  <hyperlinks>
    <hyperlink ref="Q33:R36" location="OPCIONES!A1" display=" OPCIONES" xr:uid="{00000000-0004-0000-0000-000000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3"/>
  <dimension ref="A1:C23"/>
  <sheetViews>
    <sheetView showGridLines="0" workbookViewId="0">
      <selection sqref="A1:C21"/>
    </sheetView>
  </sheetViews>
  <sheetFormatPr baseColWidth="10" defaultColWidth="11.42578125" defaultRowHeight="15" x14ac:dyDescent="0.25"/>
  <cols>
    <col min="1" max="1" width="11.42578125" style="9" customWidth="1"/>
    <col min="2" max="2" width="60.7109375" style="9" customWidth="1"/>
    <col min="3" max="3" width="52.140625" style="9" customWidth="1"/>
    <col min="4" max="16384" width="11.42578125" style="9"/>
  </cols>
  <sheetData>
    <row r="1" spans="1:3" x14ac:dyDescent="0.25">
      <c r="A1" s="7" t="s">
        <v>4</v>
      </c>
      <c r="B1" s="8" t="s">
        <v>3</v>
      </c>
      <c r="C1" s="8" t="s">
        <v>5</v>
      </c>
    </row>
    <row r="2" spans="1:3" x14ac:dyDescent="0.25">
      <c r="A2" s="4">
        <v>1</v>
      </c>
      <c r="B2" s="10" t="s">
        <v>54</v>
      </c>
      <c r="C2" s="13" t="s">
        <v>231</v>
      </c>
    </row>
    <row r="3" spans="1:3" x14ac:dyDescent="0.25">
      <c r="A3" s="4">
        <v>2</v>
      </c>
      <c r="B3" s="10" t="s">
        <v>8</v>
      </c>
      <c r="C3" s="13" t="s">
        <v>218</v>
      </c>
    </row>
    <row r="4" spans="1:3" x14ac:dyDescent="0.25">
      <c r="A4" s="4">
        <v>3</v>
      </c>
      <c r="B4" s="10" t="s">
        <v>40</v>
      </c>
      <c r="C4" s="13" t="s">
        <v>222</v>
      </c>
    </row>
    <row r="5" spans="1:3" x14ac:dyDescent="0.25">
      <c r="A5" s="4">
        <v>4</v>
      </c>
      <c r="B5" s="10" t="s">
        <v>39</v>
      </c>
      <c r="C5" s="13" t="s">
        <v>153</v>
      </c>
    </row>
    <row r="6" spans="1:3" x14ac:dyDescent="0.25">
      <c r="A6" s="4">
        <v>5</v>
      </c>
      <c r="B6" s="10" t="s">
        <v>42</v>
      </c>
      <c r="C6" s="13" t="s">
        <v>223</v>
      </c>
    </row>
    <row r="7" spans="1:3" x14ac:dyDescent="0.25">
      <c r="A7" s="4">
        <v>6</v>
      </c>
      <c r="B7" s="10" t="s">
        <v>51</v>
      </c>
      <c r="C7" s="13" t="s">
        <v>227</v>
      </c>
    </row>
    <row r="8" spans="1:3" x14ac:dyDescent="0.25">
      <c r="A8" s="4">
        <v>7</v>
      </c>
      <c r="B8" s="10" t="s">
        <v>45</v>
      </c>
      <c r="C8" s="13" t="s">
        <v>219</v>
      </c>
    </row>
    <row r="9" spans="1:3" x14ac:dyDescent="0.25">
      <c r="A9" s="4">
        <v>8</v>
      </c>
      <c r="B9" s="10" t="s">
        <v>56</v>
      </c>
      <c r="C9" s="13" t="s">
        <v>229</v>
      </c>
    </row>
    <row r="10" spans="1:3" x14ac:dyDescent="0.25">
      <c r="A10" s="4">
        <v>9</v>
      </c>
      <c r="B10" s="10" t="s">
        <v>44</v>
      </c>
      <c r="C10" s="13" t="s">
        <v>225</v>
      </c>
    </row>
    <row r="11" spans="1:3" x14ac:dyDescent="0.25">
      <c r="A11" s="4">
        <v>10</v>
      </c>
      <c r="B11" s="10" t="s">
        <v>47</v>
      </c>
      <c r="C11" s="13" t="s">
        <v>154</v>
      </c>
    </row>
    <row r="12" spans="1:3" x14ac:dyDescent="0.25">
      <c r="A12" s="4">
        <v>11</v>
      </c>
      <c r="B12" s="10" t="s">
        <v>48</v>
      </c>
      <c r="C12" s="13" t="s">
        <v>228</v>
      </c>
    </row>
    <row r="13" spans="1:3" x14ac:dyDescent="0.25">
      <c r="A13" s="4">
        <v>12</v>
      </c>
      <c r="B13" s="10" t="s">
        <v>50</v>
      </c>
      <c r="C13" s="13" t="s">
        <v>232</v>
      </c>
    </row>
    <row r="14" spans="1:3" x14ac:dyDescent="0.25">
      <c r="A14" s="4">
        <v>13</v>
      </c>
      <c r="B14" s="10" t="s">
        <v>49</v>
      </c>
      <c r="C14" s="13" t="s">
        <v>230</v>
      </c>
    </row>
    <row r="15" spans="1:3" x14ac:dyDescent="0.25">
      <c r="A15" s="4">
        <v>14</v>
      </c>
      <c r="B15" s="10" t="s">
        <v>38</v>
      </c>
      <c r="C15" s="13" t="s">
        <v>221</v>
      </c>
    </row>
    <row r="16" spans="1:3" x14ac:dyDescent="0.25">
      <c r="A16" s="4">
        <v>15</v>
      </c>
      <c r="B16" s="10" t="s">
        <v>41</v>
      </c>
      <c r="C16" s="13" t="s">
        <v>224</v>
      </c>
    </row>
    <row r="17" spans="1:3" x14ac:dyDescent="0.25">
      <c r="A17" s="4">
        <v>16</v>
      </c>
      <c r="B17" s="10" t="s">
        <v>53</v>
      </c>
      <c r="C17" s="13" t="s">
        <v>155</v>
      </c>
    </row>
    <row r="18" spans="1:3" x14ac:dyDescent="0.25">
      <c r="A18" s="4">
        <v>17</v>
      </c>
      <c r="B18" s="10" t="s">
        <v>52</v>
      </c>
      <c r="C18" s="13" t="s">
        <v>226</v>
      </c>
    </row>
    <row r="19" spans="1:3" x14ac:dyDescent="0.25">
      <c r="A19" s="4">
        <v>18</v>
      </c>
      <c r="B19" s="10" t="s">
        <v>43</v>
      </c>
      <c r="C19" s="13" t="s">
        <v>220</v>
      </c>
    </row>
    <row r="20" spans="1:3" x14ac:dyDescent="0.25">
      <c r="A20" s="4">
        <v>19</v>
      </c>
      <c r="B20" s="10" t="s">
        <v>55</v>
      </c>
      <c r="C20" s="13" t="s">
        <v>219</v>
      </c>
    </row>
    <row r="21" spans="1:3" x14ac:dyDescent="0.25">
      <c r="A21" s="4">
        <v>20</v>
      </c>
      <c r="B21" s="10" t="s">
        <v>46</v>
      </c>
      <c r="C21" s="13" t="s">
        <v>233</v>
      </c>
    </row>
    <row r="22" spans="1:3" x14ac:dyDescent="0.25">
      <c r="C22" s="14"/>
    </row>
    <row r="23" spans="1:3" x14ac:dyDescent="0.25">
      <c r="C23" s="1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14"/>
  <sheetViews>
    <sheetView showGridLines="0" workbookViewId="0">
      <selection activeCell="E12" sqref="E12"/>
    </sheetView>
  </sheetViews>
  <sheetFormatPr baseColWidth="10" defaultRowHeight="15" x14ac:dyDescent="0.25"/>
  <cols>
    <col min="1" max="1" width="13.5703125" customWidth="1"/>
  </cols>
  <sheetData>
    <row r="1" spans="1:16" ht="19.5" thickBot="1" x14ac:dyDescent="0.3">
      <c r="A1" s="492" t="s">
        <v>1049</v>
      </c>
    </row>
    <row r="2" spans="1:16" ht="15" customHeight="1" x14ac:dyDescent="0.25">
      <c r="A2" s="143"/>
      <c r="B2" s="149" t="s">
        <v>793</v>
      </c>
      <c r="C2" s="150"/>
      <c r="D2" s="153">
        <f>'CONTEXTO E IDENTIFICACIÓN'!D2</f>
        <v>0</v>
      </c>
      <c r="E2" s="699" t="s">
        <v>681</v>
      </c>
      <c r="F2" s="700"/>
      <c r="G2" s="700"/>
      <c r="H2" s="700"/>
      <c r="I2" s="700"/>
      <c r="J2" s="700"/>
      <c r="K2" s="700"/>
      <c r="L2" s="700"/>
      <c r="M2" s="700"/>
      <c r="N2" s="700"/>
      <c r="O2" s="701"/>
      <c r="P2" s="196"/>
    </row>
    <row r="3" spans="1:16" ht="15" customHeight="1" x14ac:dyDescent="0.25">
      <c r="A3" s="144"/>
      <c r="B3" s="151" t="s">
        <v>794</v>
      </c>
      <c r="C3" s="152"/>
      <c r="D3" s="154">
        <f>'CONTEXTO E IDENTIFICACIÓN'!D3</f>
        <v>0</v>
      </c>
      <c r="E3" s="702"/>
      <c r="F3" s="703"/>
      <c r="G3" s="703"/>
      <c r="H3" s="703"/>
      <c r="I3" s="703"/>
      <c r="J3" s="703"/>
      <c r="K3" s="703"/>
      <c r="L3" s="703"/>
      <c r="M3" s="703"/>
      <c r="N3" s="703"/>
      <c r="O3" s="704"/>
      <c r="P3" s="196"/>
    </row>
    <row r="4" spans="1:16" ht="15" customHeight="1" x14ac:dyDescent="0.25">
      <c r="A4" s="144"/>
      <c r="B4" s="146" t="s">
        <v>795</v>
      </c>
      <c r="C4" s="147"/>
      <c r="D4" s="148"/>
      <c r="E4" s="702"/>
      <c r="F4" s="703"/>
      <c r="G4" s="703"/>
      <c r="H4" s="703"/>
      <c r="I4" s="703"/>
      <c r="J4" s="703"/>
      <c r="K4" s="703"/>
      <c r="L4" s="703"/>
      <c r="M4" s="703"/>
      <c r="N4" s="703"/>
      <c r="O4" s="704"/>
      <c r="P4" s="196"/>
    </row>
    <row r="5" spans="1:16" ht="15.75" customHeight="1" thickBot="1" x14ac:dyDescent="0.3">
      <c r="A5" s="145"/>
      <c r="B5" s="586" t="s">
        <v>796</v>
      </c>
      <c r="C5" s="587"/>
      <c r="D5" s="588"/>
      <c r="E5" s="705"/>
      <c r="F5" s="706"/>
      <c r="G5" s="706"/>
      <c r="H5" s="706"/>
      <c r="I5" s="706"/>
      <c r="J5" s="706"/>
      <c r="K5" s="706"/>
      <c r="L5" s="706"/>
      <c r="M5" s="706"/>
      <c r="N5" s="706"/>
      <c r="O5" s="707"/>
      <c r="P5" s="196"/>
    </row>
    <row r="6" spans="1:16" ht="15.75" thickBot="1" x14ac:dyDescent="0.3"/>
    <row r="7" spans="1:16" ht="15.75" thickBot="1" x14ac:dyDescent="0.3">
      <c r="A7" s="708" t="s">
        <v>797</v>
      </c>
      <c r="B7" s="709"/>
      <c r="C7" s="709"/>
      <c r="D7" s="709"/>
      <c r="E7" s="709"/>
      <c r="F7" s="709"/>
      <c r="G7" s="710"/>
      <c r="H7" s="346"/>
      <c r="I7" s="708" t="s">
        <v>677</v>
      </c>
      <c r="J7" s="709"/>
      <c r="K7" s="709"/>
      <c r="L7" s="709"/>
      <c r="M7" s="709"/>
      <c r="N7" s="709"/>
      <c r="O7" s="710"/>
    </row>
    <row r="8" spans="1:16" x14ac:dyDescent="0.25">
      <c r="A8" s="348"/>
      <c r="B8" s="349"/>
      <c r="C8" s="620" t="s">
        <v>608</v>
      </c>
      <c r="D8" s="620"/>
      <c r="E8" s="620"/>
      <c r="F8" s="620"/>
      <c r="G8" s="621"/>
      <c r="H8" s="347"/>
      <c r="I8" s="348"/>
      <c r="J8" s="349"/>
      <c r="K8" s="620" t="s">
        <v>608</v>
      </c>
      <c r="L8" s="620"/>
      <c r="M8" s="620"/>
      <c r="N8" s="620"/>
      <c r="O8" s="621"/>
    </row>
    <row r="9" spans="1:16" ht="25.5" x14ac:dyDescent="0.25">
      <c r="A9" s="350"/>
      <c r="B9" s="351"/>
      <c r="C9" s="352" t="s">
        <v>678</v>
      </c>
      <c r="D9" s="352" t="s">
        <v>244</v>
      </c>
      <c r="E9" s="352" t="s">
        <v>112</v>
      </c>
      <c r="F9" s="352" t="s">
        <v>245</v>
      </c>
      <c r="G9" s="353" t="s">
        <v>246</v>
      </c>
      <c r="H9" s="347"/>
      <c r="I9" s="350"/>
      <c r="J9" s="351"/>
      <c r="K9" s="352" t="s">
        <v>678</v>
      </c>
      <c r="L9" s="352" t="s">
        <v>244</v>
      </c>
      <c r="M9" s="352" t="s">
        <v>112</v>
      </c>
      <c r="N9" s="352" t="s">
        <v>245</v>
      </c>
      <c r="O9" s="353" t="s">
        <v>246</v>
      </c>
    </row>
    <row r="10" spans="1:16" ht="73.5" customHeight="1" x14ac:dyDescent="0.25">
      <c r="A10" s="622" t="s">
        <v>607</v>
      </c>
      <c r="B10" s="352" t="s">
        <v>624</v>
      </c>
      <c r="C10" s="355" t="str">
        <f>'MAPA DE CALOR INHERENTE'!K9</f>
        <v xml:space="preserve">                                                                                 </v>
      </c>
      <c r="D10" s="355" t="str">
        <f>'MAPA DE CALOR INHERENTE'!L9</f>
        <v xml:space="preserve">                       R24                                                          </v>
      </c>
      <c r="E10" s="355" t="str">
        <f>'MAPA DE CALOR INHERENTE'!M9</f>
        <v xml:space="preserve">                     R22 R23  R25 R26                       R49                                 </v>
      </c>
      <c r="F10" s="355" t="str">
        <f>'MAPA DE CALOR INHERENTE'!N9</f>
        <v xml:space="preserve">       R8                     R29                                                     </v>
      </c>
      <c r="G10" s="356" t="str">
        <f>'MAPA DE CALOR INHERENTE'!O9</f>
        <v xml:space="preserve">        R9                                                                         </v>
      </c>
      <c r="H10" s="354"/>
      <c r="I10" s="622" t="s">
        <v>607</v>
      </c>
      <c r="J10" s="352" t="s">
        <v>624</v>
      </c>
      <c r="K10" s="355" t="str">
        <f>'MAPA DE CALOR RESIDUAL'!L9</f>
        <v xml:space="preserve">                                                                               </v>
      </c>
      <c r="L10" s="355" t="str">
        <f>'MAPA DE CALOR RESIDUAL'!M9</f>
        <v xml:space="preserve">                       R24                                                        </v>
      </c>
      <c r="M10" s="355" t="str">
        <f>'MAPA DE CALOR RESIDUAL'!N9</f>
        <v xml:space="preserve">                     R22 R23   R26                      R49          </v>
      </c>
      <c r="N10" s="355" t="str">
        <f>'MAPA DE CALOR RESIDUAL'!O9</f>
        <v xml:space="preserve">       R8                    R29                                                    </v>
      </c>
      <c r="O10" s="356" t="str">
        <f>'MAPA DE CALOR RESIDUAL'!P9</f>
        <v xml:space="preserve">        R9                                                                       </v>
      </c>
    </row>
    <row r="11" spans="1:16" ht="75.75" customHeight="1" x14ac:dyDescent="0.25">
      <c r="A11" s="622"/>
      <c r="B11" s="352" t="s">
        <v>620</v>
      </c>
      <c r="C11" s="345" t="str">
        <f>'MAPA DE CALOR INHERENTE'!K10</f>
        <v xml:space="preserve">                                   R36                                              </v>
      </c>
      <c r="D11" s="345" t="str">
        <f>'MAPA DE CALOR INHERENTE'!L10</f>
        <v xml:space="preserve">                                                                                 </v>
      </c>
      <c r="E11" s="355" t="str">
        <f>'MAPA DE CALOR INHERENTE'!M10</f>
        <v xml:space="preserve">                           R28     R33        R41 R42                                        </v>
      </c>
      <c r="F11" s="355" t="str">
        <f>'MAPA DE CALOR INHERENTE'!N10</f>
        <v xml:space="preserve">     R6              R20                                    R56                          </v>
      </c>
      <c r="G11" s="356" t="str">
        <f>'MAPA DE CALOR INHERENTE'!O10</f>
        <v xml:space="preserve">                                                   R52                              </v>
      </c>
      <c r="H11" s="354"/>
      <c r="I11" s="622"/>
      <c r="J11" s="352" t="s">
        <v>620</v>
      </c>
      <c r="K11" s="345" t="str">
        <f>'MAPA DE CALOR RESIDUAL'!L10</f>
        <v xml:space="preserve">                                  R36                                             </v>
      </c>
      <c r="L11" s="345" t="str">
        <f>'MAPA DE CALOR RESIDUAL'!M10</f>
        <v xml:space="preserve">                                                                               </v>
      </c>
      <c r="M11" s="355" t="str">
        <f>'MAPA DE CALOR RESIDUAL'!N10</f>
        <v xml:space="preserve">                          R28     R33        R41 R42                                       </v>
      </c>
      <c r="N11" s="355" t="str">
        <f>'MAPA DE CALOR RESIDUAL'!O10</f>
        <v xml:space="preserve">     R6              R20                                  R56                          </v>
      </c>
      <c r="O11" s="356" t="str">
        <f>'MAPA DE CALOR RESIDUAL'!P10</f>
        <v xml:space="preserve">                                                  R52                             </v>
      </c>
    </row>
    <row r="12" spans="1:16" ht="94.5" customHeight="1" x14ac:dyDescent="0.25">
      <c r="A12" s="622"/>
      <c r="B12" s="352" t="s">
        <v>622</v>
      </c>
      <c r="C12" s="345" t="str">
        <f>'MAPA DE CALOR INHERENTE'!K11</f>
        <v xml:space="preserve">                                                                                 </v>
      </c>
      <c r="D12" s="345" t="str">
        <f>'MAPA DE CALOR INHERENTE'!L11</f>
        <v xml:space="preserve">                                                                                 </v>
      </c>
      <c r="E12" s="345" t="str">
        <f>'MAPA DE CALOR INHERENTE'!M11</f>
        <v xml:space="preserve">   R4               R19               R34           R45         R54                            </v>
      </c>
      <c r="F12" s="355" t="str">
        <f>'MAPA DE CALOR INHERENTE'!N11</f>
        <v xml:space="preserve">      R7   R10                             R39    R43 R44   R47        R55      R61                     </v>
      </c>
      <c r="G12" s="356" t="str">
        <f>'MAPA DE CALOR INHERENTE'!O11</f>
        <v xml:space="preserve">            R13 R14                          R40                                          </v>
      </c>
      <c r="H12" s="354"/>
      <c r="I12" s="622"/>
      <c r="J12" s="352" t="s">
        <v>622</v>
      </c>
      <c r="K12" s="345" t="str">
        <f>'MAPA DE CALOR RESIDUAL'!L11</f>
        <v xml:space="preserve">                                                                               </v>
      </c>
      <c r="L12" s="345" t="str">
        <f>'MAPA DE CALOR RESIDUAL'!M11</f>
        <v xml:space="preserve">                                                                               </v>
      </c>
      <c r="M12" s="345" t="str">
        <f>'MAPA DE CALOR RESIDUAL'!N11</f>
        <v xml:space="preserve">                  R19      R25        R34           R45                                    </v>
      </c>
      <c r="N12" s="355" t="str">
        <f>'MAPA DE CALOR RESIDUAL'!O11</f>
        <v xml:space="preserve">      R7   R10                            R39    R43 R44   R47       R55                           </v>
      </c>
      <c r="O12" s="356" t="str">
        <f>'MAPA DE CALOR RESIDUAL'!P11</f>
        <v xml:space="preserve">            R13 R14                                                                  </v>
      </c>
    </row>
    <row r="13" spans="1:16" ht="63.75" x14ac:dyDescent="0.25">
      <c r="A13" s="622"/>
      <c r="B13" s="352" t="s">
        <v>611</v>
      </c>
      <c r="C13" s="360" t="str">
        <f>'MAPA DE CALOR INHERENTE'!K12</f>
        <v xml:space="preserve">                                                                                 </v>
      </c>
      <c r="D13" s="345" t="str">
        <f>'MAPA DE CALOR INHERENTE'!L12</f>
        <v xml:space="preserve">                                                                                 </v>
      </c>
      <c r="E13" s="345" t="str">
        <f>'MAPA DE CALOR INHERENTE'!M12</f>
        <v xml:space="preserve">    R5                      R27        R35           R46           R57  R59                       </v>
      </c>
      <c r="F13" s="355" t="str">
        <f>'MAPA DE CALOR INHERENTE'!N12</f>
        <v xml:space="preserve">  R3        R11    R15 R16 R17             R30  R32                            R60                      </v>
      </c>
      <c r="G13" s="356" t="str">
        <f>'MAPA DE CALOR INHERENTE'!O12</f>
        <v xml:space="preserve">R1                    R21                                                             </v>
      </c>
      <c r="H13" s="354"/>
      <c r="I13" s="622"/>
      <c r="J13" s="352" t="s">
        <v>611</v>
      </c>
      <c r="K13" s="360" t="str">
        <f>'MAPA DE CALOR RESIDUAL'!L12</f>
        <v xml:space="preserve">                                                                               </v>
      </c>
      <c r="L13" s="345" t="str">
        <f>'MAPA DE CALOR RESIDUAL'!M12</f>
        <v xml:space="preserve">                                                                               </v>
      </c>
      <c r="M13" s="345" t="str">
        <f>'MAPA DE CALOR RESIDUAL'!N12</f>
        <v xml:space="preserve">   R4 R5                             R35           R46          R57  R59                       </v>
      </c>
      <c r="N13" s="355" t="str">
        <f>'MAPA DE CALOR RESIDUAL'!O12</f>
        <v xml:space="preserve">  R3        R11    R15 R16 R17            R30  R32                           R60 R61                     </v>
      </c>
      <c r="O13" s="356" t="str">
        <f>'MAPA DE CALOR RESIDUAL'!P12</f>
        <v xml:space="preserve">R1                    R21                  R40                                         </v>
      </c>
    </row>
    <row r="14" spans="1:16" ht="39" thickBot="1" x14ac:dyDescent="0.3">
      <c r="A14" s="623"/>
      <c r="B14" s="357" t="s">
        <v>614</v>
      </c>
      <c r="C14" s="361" t="str">
        <f>'MAPA DE CALOR INHERENTE'!K13</f>
        <v xml:space="preserve">                                                                                 </v>
      </c>
      <c r="D14" s="361" t="str">
        <f>'MAPA DE CALOR INHERENTE'!L13</f>
        <v xml:space="preserve">                                                                                 </v>
      </c>
      <c r="E14" s="362" t="str">
        <f>'MAPA DE CALOR INHERENTE'!M13</f>
        <v xml:space="preserve"> R2                                              R48          R58                        </v>
      </c>
      <c r="F14" s="358" t="str">
        <f>'MAPA DE CALOR INHERENTE'!N13</f>
        <v xml:space="preserve">                                                 R50 R51  R53                             </v>
      </c>
      <c r="G14" s="359" t="str">
        <f>'MAPA DE CALOR INHERENTE'!O13</f>
        <v xml:space="preserve">           R12      R18             R31                                                   </v>
      </c>
      <c r="H14" s="354"/>
      <c r="I14" s="623"/>
      <c r="J14" s="357" t="s">
        <v>614</v>
      </c>
      <c r="K14" s="361" t="str">
        <f>'MAPA DE CALOR RESIDUAL'!L13</f>
        <v xml:space="preserve">                                                                               </v>
      </c>
      <c r="L14" s="361" t="str">
        <f>'MAPA DE CALOR RESIDUAL'!M13</f>
        <v xml:space="preserve">                                                                               </v>
      </c>
      <c r="M14" s="362" t="str">
        <f>'MAPA DE CALOR RESIDUAL'!N13</f>
        <v xml:space="preserve"> R2                                             R48         R58                        </v>
      </c>
      <c r="N14" s="358" t="str">
        <f>'MAPA DE CALOR RESIDUAL'!O13</f>
        <v xml:space="preserve">                                                R50 R51  R53                            </v>
      </c>
      <c r="O14" s="359" t="str">
        <f>'MAPA DE CALOR RESIDUAL'!P13</f>
        <v xml:space="preserve">           R12      R18            R31                            </v>
      </c>
    </row>
  </sheetData>
  <mergeCells count="8">
    <mergeCell ref="B5:D5"/>
    <mergeCell ref="E2:O5"/>
    <mergeCell ref="I7:O7"/>
    <mergeCell ref="K8:O8"/>
    <mergeCell ref="I10:I14"/>
    <mergeCell ref="A7:G7"/>
    <mergeCell ref="C8:G8"/>
    <mergeCell ref="A10:A14"/>
  </mergeCells>
  <hyperlinks>
    <hyperlink ref="A1" location="OPCIONES!A1" display="OPCIONES" xr:uid="{00000000-0004-0000-0A00-000000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26"/>
  <sheetViews>
    <sheetView workbookViewId="0">
      <selection activeCell="G21" sqref="G21"/>
    </sheetView>
  </sheetViews>
  <sheetFormatPr baseColWidth="10" defaultRowHeight="15" x14ac:dyDescent="0.25"/>
  <cols>
    <col min="1" max="1" width="31.5703125" customWidth="1"/>
    <col min="2" max="2" width="25.5703125" customWidth="1"/>
    <col min="3" max="3" width="26.42578125" customWidth="1"/>
    <col min="20" max="20" width="26.28515625" customWidth="1"/>
  </cols>
  <sheetData>
    <row r="1" spans="1:22" ht="30.75" customHeight="1" thickBot="1" x14ac:dyDescent="0.3">
      <c r="A1" s="716" t="s">
        <v>890</v>
      </c>
      <c r="B1" s="716"/>
      <c r="C1" s="223"/>
      <c r="D1" s="488" t="s">
        <v>1049</v>
      </c>
      <c r="E1" s="713" t="s">
        <v>891</v>
      </c>
      <c r="F1" s="714"/>
      <c r="G1" s="714"/>
      <c r="H1" s="715"/>
      <c r="I1" s="223"/>
      <c r="J1" s="223"/>
      <c r="K1" s="223"/>
      <c r="L1" s="223"/>
      <c r="M1" s="223"/>
      <c r="N1" s="223"/>
      <c r="O1" s="223"/>
      <c r="P1" s="223"/>
      <c r="Q1" s="223"/>
      <c r="R1" s="223"/>
      <c r="S1" s="223"/>
      <c r="T1" s="223"/>
      <c r="U1" s="223"/>
      <c r="V1" s="223"/>
    </row>
    <row r="2" spans="1:22" ht="26.25" x14ac:dyDescent="0.25">
      <c r="A2" s="223"/>
      <c r="B2" s="234" t="s">
        <v>892</v>
      </c>
      <c r="C2" s="234"/>
      <c r="D2" s="223"/>
      <c r="E2" s="711" t="s">
        <v>862</v>
      </c>
      <c r="F2" s="711"/>
      <c r="G2" s="711"/>
      <c r="H2" s="711"/>
      <c r="I2" s="712"/>
      <c r="J2" s="223"/>
      <c r="K2" s="712" t="s">
        <v>893</v>
      </c>
      <c r="L2" s="712"/>
      <c r="M2" s="712"/>
      <c r="N2" s="223"/>
      <c r="O2" s="712" t="s">
        <v>864</v>
      </c>
      <c r="P2" s="712"/>
      <c r="Q2" s="223"/>
      <c r="R2" s="227" t="s">
        <v>894</v>
      </c>
      <c r="S2" s="223"/>
      <c r="T2" s="227" t="s">
        <v>895</v>
      </c>
      <c r="U2" s="223"/>
      <c r="V2" s="226" t="s">
        <v>896</v>
      </c>
    </row>
    <row r="3" spans="1:22" ht="38.25" customHeight="1" thickBot="1" x14ac:dyDescent="0.3">
      <c r="A3" s="228" t="s">
        <v>897</v>
      </c>
      <c r="B3" s="235" t="s">
        <v>897</v>
      </c>
      <c r="C3" s="235" t="s">
        <v>892</v>
      </c>
      <c r="D3" s="223"/>
      <c r="E3" s="229" t="s">
        <v>12</v>
      </c>
      <c r="F3" s="229" t="s">
        <v>863</v>
      </c>
      <c r="G3" s="223"/>
      <c r="H3" s="229" t="s">
        <v>865</v>
      </c>
      <c r="I3" s="229" t="s">
        <v>866</v>
      </c>
      <c r="J3" s="223"/>
      <c r="K3" s="227" t="s">
        <v>867</v>
      </c>
      <c r="L3" s="227" t="s">
        <v>868</v>
      </c>
      <c r="M3" s="227" t="s">
        <v>869</v>
      </c>
      <c r="N3" s="223"/>
      <c r="O3" s="232" t="s">
        <v>12</v>
      </c>
      <c r="P3" s="232" t="s">
        <v>898</v>
      </c>
      <c r="Q3" s="223"/>
      <c r="R3" s="228" t="s">
        <v>899</v>
      </c>
      <c r="S3" s="223"/>
      <c r="T3" s="224" t="s">
        <v>727</v>
      </c>
      <c r="U3" s="223"/>
      <c r="V3" s="225" t="s">
        <v>900</v>
      </c>
    </row>
    <row r="4" spans="1:22" ht="33.75" customHeight="1" x14ac:dyDescent="0.25">
      <c r="A4" s="233" t="s">
        <v>901</v>
      </c>
      <c r="B4" s="237" t="s">
        <v>901</v>
      </c>
      <c r="C4" s="247" t="s">
        <v>72</v>
      </c>
      <c r="D4" s="223"/>
      <c r="E4" s="228" t="s">
        <v>16</v>
      </c>
      <c r="F4" s="230">
        <v>0.25</v>
      </c>
      <c r="G4" s="223"/>
      <c r="H4" s="228" t="s">
        <v>104</v>
      </c>
      <c r="I4" s="230">
        <v>0.25</v>
      </c>
      <c r="J4" s="223"/>
      <c r="K4" s="228" t="s">
        <v>902</v>
      </c>
      <c r="L4" s="228" t="s">
        <v>903</v>
      </c>
      <c r="M4" s="228" t="s">
        <v>904</v>
      </c>
      <c r="N4" s="223"/>
      <c r="O4" s="228" t="s">
        <v>16</v>
      </c>
      <c r="P4" s="250" t="s">
        <v>607</v>
      </c>
      <c r="Q4" s="223"/>
      <c r="R4" s="228" t="s">
        <v>905</v>
      </c>
      <c r="S4" s="223"/>
      <c r="T4" s="224" t="s">
        <v>686</v>
      </c>
      <c r="U4" s="223"/>
      <c r="V4" s="225" t="s">
        <v>906</v>
      </c>
    </row>
    <row r="5" spans="1:22" ht="34.5" customHeight="1" thickBot="1" x14ac:dyDescent="0.3">
      <c r="A5" s="233" t="s">
        <v>907</v>
      </c>
      <c r="B5" s="241"/>
      <c r="C5" s="248"/>
      <c r="D5" s="223"/>
      <c r="E5" s="228" t="s">
        <v>17</v>
      </c>
      <c r="F5" s="230">
        <v>0.15</v>
      </c>
      <c r="G5" s="223"/>
      <c r="H5" s="228" t="s">
        <v>103</v>
      </c>
      <c r="I5" s="230">
        <v>0.15</v>
      </c>
      <c r="J5" s="223"/>
      <c r="K5" s="228" t="s">
        <v>908</v>
      </c>
      <c r="L5" s="228" t="s">
        <v>909</v>
      </c>
      <c r="M5" s="228" t="s">
        <v>910</v>
      </c>
      <c r="N5" s="223"/>
      <c r="O5" s="228" t="s">
        <v>17</v>
      </c>
      <c r="P5" s="250" t="s">
        <v>607</v>
      </c>
      <c r="Q5" s="223"/>
      <c r="R5" s="228" t="s">
        <v>911</v>
      </c>
      <c r="S5" s="223"/>
      <c r="T5" s="224" t="s">
        <v>684</v>
      </c>
      <c r="U5" s="223"/>
      <c r="V5" s="225" t="s">
        <v>912</v>
      </c>
    </row>
    <row r="6" spans="1:22" ht="37.5" customHeight="1" x14ac:dyDescent="0.25">
      <c r="A6" s="233" t="s">
        <v>913</v>
      </c>
      <c r="B6" s="243" t="s">
        <v>907</v>
      </c>
      <c r="C6" s="249" t="s">
        <v>914</v>
      </c>
      <c r="D6" s="223"/>
      <c r="E6" s="228" t="s">
        <v>18</v>
      </c>
      <c r="F6" s="230">
        <v>0.1</v>
      </c>
      <c r="G6" s="223"/>
      <c r="H6" s="228"/>
      <c r="I6" s="228"/>
      <c r="J6" s="223"/>
      <c r="K6" s="228"/>
      <c r="L6" s="228"/>
      <c r="M6" s="228"/>
      <c r="N6" s="223"/>
      <c r="O6" s="228" t="s">
        <v>18</v>
      </c>
      <c r="P6" s="250" t="s">
        <v>608</v>
      </c>
      <c r="Q6" s="223"/>
      <c r="R6" s="228" t="s">
        <v>915</v>
      </c>
      <c r="S6" s="223"/>
      <c r="T6" s="224" t="s">
        <v>916</v>
      </c>
      <c r="U6" s="223"/>
      <c r="V6" s="228"/>
    </row>
    <row r="7" spans="1:22" ht="16.5" customHeight="1" thickBot="1" x14ac:dyDescent="0.3">
      <c r="A7" s="233" t="s">
        <v>917</v>
      </c>
      <c r="B7" s="241"/>
      <c r="C7" s="248"/>
      <c r="D7" s="223"/>
      <c r="E7" s="228"/>
      <c r="F7" s="230"/>
      <c r="G7" s="223"/>
      <c r="H7" s="223"/>
      <c r="I7" s="223"/>
      <c r="J7" s="223"/>
      <c r="K7" s="223"/>
      <c r="L7" s="223"/>
      <c r="M7" s="223"/>
      <c r="N7" s="223"/>
      <c r="O7" s="231"/>
      <c r="P7" s="223"/>
      <c r="Q7" s="223"/>
      <c r="R7" s="228" t="s">
        <v>918</v>
      </c>
      <c r="S7" s="223"/>
      <c r="T7" s="223"/>
      <c r="U7" s="223"/>
      <c r="V7" s="223"/>
    </row>
    <row r="8" spans="1:22" ht="16.5" customHeight="1" x14ac:dyDescent="0.25">
      <c r="A8" s="233" t="s">
        <v>919</v>
      </c>
      <c r="B8" s="243" t="s">
        <v>913</v>
      </c>
      <c r="C8" s="249" t="s">
        <v>920</v>
      </c>
      <c r="D8" s="223"/>
      <c r="E8" s="223"/>
      <c r="F8" s="223"/>
      <c r="G8" s="223"/>
      <c r="H8" s="223"/>
      <c r="I8" s="223"/>
      <c r="J8" s="223"/>
      <c r="K8" s="223"/>
      <c r="L8" s="223"/>
      <c r="M8" s="223"/>
      <c r="N8" s="223"/>
      <c r="O8" s="223"/>
      <c r="P8" s="223"/>
      <c r="Q8" s="223"/>
      <c r="R8" s="228"/>
      <c r="S8" s="223"/>
      <c r="T8" s="223"/>
      <c r="U8" s="223"/>
      <c r="V8" s="223"/>
    </row>
    <row r="9" spans="1:22" ht="15" customHeight="1" thickBot="1" x14ac:dyDescent="0.3">
      <c r="A9" s="233" t="s">
        <v>921</v>
      </c>
      <c r="B9" s="245"/>
      <c r="C9" s="248"/>
      <c r="D9" s="223"/>
      <c r="E9" s="223"/>
      <c r="F9" s="223"/>
      <c r="G9" s="223"/>
      <c r="H9" s="223"/>
      <c r="I9" s="223"/>
      <c r="J9" s="223"/>
      <c r="K9" s="223"/>
      <c r="L9" s="223"/>
      <c r="M9" s="223"/>
      <c r="N9" s="223"/>
      <c r="O9" s="223"/>
      <c r="P9" s="223"/>
      <c r="Q9" s="223"/>
      <c r="R9" s="223"/>
      <c r="S9" s="223"/>
      <c r="T9" s="223"/>
      <c r="U9" s="223"/>
      <c r="V9" s="223"/>
    </row>
    <row r="10" spans="1:22" ht="14.25" customHeight="1" x14ac:dyDescent="0.25">
      <c r="A10" s="233" t="s">
        <v>922</v>
      </c>
      <c r="B10" s="243" t="s">
        <v>917</v>
      </c>
      <c r="C10" s="249" t="s">
        <v>923</v>
      </c>
      <c r="D10" s="223"/>
      <c r="E10" s="223"/>
      <c r="F10" s="223"/>
      <c r="G10" s="223"/>
      <c r="H10" s="223"/>
      <c r="I10" s="223"/>
      <c r="J10" s="223"/>
      <c r="K10" s="223"/>
      <c r="L10" s="223"/>
      <c r="M10" s="223"/>
      <c r="N10" s="223"/>
      <c r="O10" s="223"/>
      <c r="P10" s="223"/>
      <c r="Q10" s="223"/>
      <c r="R10" s="223"/>
      <c r="S10" s="223"/>
      <c r="T10" s="223"/>
      <c r="U10" s="223"/>
      <c r="V10" s="223"/>
    </row>
    <row r="11" spans="1:22" ht="15.75" thickBot="1" x14ac:dyDescent="0.3">
      <c r="A11" s="236"/>
      <c r="B11" s="241"/>
      <c r="C11" s="248"/>
      <c r="D11" s="223"/>
      <c r="E11" s="223"/>
      <c r="F11" s="223"/>
      <c r="G11" s="223"/>
      <c r="H11" s="223"/>
      <c r="I11" s="223"/>
      <c r="J11" s="223"/>
      <c r="K11" s="223"/>
      <c r="L11" s="223"/>
      <c r="M11" s="223"/>
      <c r="N11" s="223"/>
      <c r="O11" s="223"/>
      <c r="P11" s="223"/>
      <c r="Q11" s="223"/>
      <c r="R11" s="223"/>
      <c r="S11" s="223"/>
      <c r="T11" s="223"/>
      <c r="U11" s="223"/>
      <c r="V11" s="223"/>
    </row>
    <row r="12" spans="1:22" ht="17.25" customHeight="1" x14ac:dyDescent="0.25">
      <c r="A12" s="223"/>
      <c r="B12" s="243" t="s">
        <v>919</v>
      </c>
      <c r="C12" s="244" t="s">
        <v>72</v>
      </c>
      <c r="D12" s="223"/>
      <c r="E12" s="223"/>
      <c r="F12" s="223"/>
      <c r="G12" s="223"/>
      <c r="H12" s="223"/>
      <c r="I12" s="223"/>
      <c r="J12" s="223"/>
      <c r="K12" s="223"/>
      <c r="L12" s="223"/>
      <c r="M12" s="223"/>
      <c r="N12" s="223"/>
      <c r="O12" s="223"/>
      <c r="P12" s="223"/>
      <c r="Q12" s="223"/>
      <c r="R12" s="223"/>
      <c r="S12" s="223"/>
      <c r="T12" s="223"/>
      <c r="U12" s="223"/>
      <c r="V12" s="223"/>
    </row>
    <row r="13" spans="1:22" ht="18" customHeight="1" x14ac:dyDescent="0.25">
      <c r="A13" s="223"/>
      <c r="B13" s="240"/>
      <c r="C13" s="239" t="s">
        <v>914</v>
      </c>
      <c r="D13" s="223"/>
      <c r="E13" s="223"/>
      <c r="F13" s="223"/>
      <c r="G13" s="223"/>
      <c r="H13" s="223"/>
      <c r="I13" s="223"/>
      <c r="J13" s="223"/>
      <c r="K13" s="223"/>
      <c r="L13" s="223"/>
      <c r="M13" s="223"/>
      <c r="N13" s="223"/>
      <c r="O13" s="223"/>
      <c r="P13" s="223"/>
      <c r="Q13" s="223"/>
      <c r="R13" s="223"/>
      <c r="S13" s="223"/>
      <c r="T13" s="223"/>
      <c r="U13" s="223"/>
      <c r="V13" s="223"/>
    </row>
    <row r="14" spans="1:22" ht="12" customHeight="1" x14ac:dyDescent="0.25">
      <c r="A14" s="223"/>
      <c r="B14" s="238"/>
      <c r="C14" s="239" t="s">
        <v>920</v>
      </c>
      <c r="D14" s="223"/>
      <c r="E14" s="223"/>
      <c r="F14" s="223"/>
      <c r="G14" s="223"/>
      <c r="H14" s="223"/>
      <c r="I14" s="223"/>
      <c r="J14" s="223"/>
      <c r="K14" s="223"/>
      <c r="L14" s="223"/>
      <c r="M14" s="223"/>
      <c r="N14" s="223"/>
      <c r="O14" s="223"/>
      <c r="P14" s="223"/>
      <c r="Q14" s="223"/>
      <c r="R14" s="223"/>
      <c r="S14" s="223"/>
      <c r="T14" s="223"/>
      <c r="U14" s="223"/>
      <c r="V14" s="223"/>
    </row>
    <row r="15" spans="1:22" x14ac:dyDescent="0.25">
      <c r="A15" s="223"/>
      <c r="B15" s="238"/>
      <c r="C15" s="239" t="s">
        <v>923</v>
      </c>
      <c r="D15" s="223"/>
      <c r="E15" s="223"/>
      <c r="F15" s="223"/>
      <c r="G15" s="223"/>
      <c r="H15" s="223"/>
      <c r="I15" s="223"/>
      <c r="J15" s="223"/>
      <c r="K15" s="223"/>
      <c r="L15" s="223"/>
      <c r="M15" s="223"/>
      <c r="N15" s="223"/>
      <c r="O15" s="223"/>
      <c r="P15" s="223"/>
      <c r="Q15" s="223"/>
      <c r="R15" s="223"/>
      <c r="S15" s="223"/>
      <c r="T15" s="223"/>
      <c r="U15" s="223"/>
      <c r="V15" s="223"/>
    </row>
    <row r="16" spans="1:22" ht="17.25" customHeight="1" x14ac:dyDescent="0.25">
      <c r="A16" s="223"/>
      <c r="B16" s="238"/>
      <c r="C16" s="239" t="s">
        <v>924</v>
      </c>
      <c r="D16" s="223"/>
      <c r="E16" s="223"/>
      <c r="F16" s="223"/>
      <c r="G16" s="223"/>
      <c r="H16" s="223"/>
      <c r="I16" s="223"/>
      <c r="J16" s="223"/>
      <c r="K16" s="223"/>
      <c r="L16" s="223"/>
      <c r="M16" s="223"/>
      <c r="N16" s="223"/>
      <c r="O16" s="223"/>
      <c r="P16" s="223"/>
      <c r="Q16" s="223"/>
      <c r="R16" s="223"/>
      <c r="S16" s="223"/>
      <c r="T16" s="223"/>
      <c r="U16" s="223"/>
      <c r="V16" s="223"/>
    </row>
    <row r="17" spans="2:3" ht="14.25" customHeight="1" thickBot="1" x14ac:dyDescent="0.3">
      <c r="B17" s="241"/>
      <c r="C17" s="242"/>
    </row>
    <row r="18" spans="2:3" ht="14.25" customHeight="1" x14ac:dyDescent="0.25">
      <c r="B18" s="243" t="s">
        <v>921</v>
      </c>
      <c r="C18" s="244" t="s">
        <v>72</v>
      </c>
    </row>
    <row r="19" spans="2:3" ht="13.5" customHeight="1" x14ac:dyDescent="0.25">
      <c r="B19" s="238"/>
      <c r="C19" s="239" t="s">
        <v>914</v>
      </c>
    </row>
    <row r="20" spans="2:3" ht="15.75" customHeight="1" x14ac:dyDescent="0.25">
      <c r="B20" s="238"/>
      <c r="C20" s="239" t="s">
        <v>920</v>
      </c>
    </row>
    <row r="21" spans="2:3" x14ac:dyDescent="0.25">
      <c r="B21" s="238"/>
      <c r="C21" s="239" t="s">
        <v>923</v>
      </c>
    </row>
    <row r="22" spans="2:3" ht="15" customHeight="1" x14ac:dyDescent="0.25">
      <c r="B22" s="238"/>
      <c r="C22" s="239" t="s">
        <v>924</v>
      </c>
    </row>
    <row r="23" spans="2:3" ht="15.75" thickBot="1" x14ac:dyDescent="0.3">
      <c r="B23" s="245"/>
      <c r="C23" s="246"/>
    </row>
    <row r="24" spans="2:3" ht="11.25" customHeight="1" x14ac:dyDescent="0.25">
      <c r="B24" s="243" t="s">
        <v>922</v>
      </c>
      <c r="C24" s="244" t="s">
        <v>924</v>
      </c>
    </row>
    <row r="25" spans="2:3" ht="12.75" customHeight="1" x14ac:dyDescent="0.25">
      <c r="B25" s="238"/>
      <c r="C25" s="239" t="s">
        <v>914</v>
      </c>
    </row>
    <row r="26" spans="2:3" ht="15.75" thickBot="1" x14ac:dyDescent="0.3">
      <c r="B26" s="241"/>
      <c r="C26" s="242"/>
    </row>
  </sheetData>
  <mergeCells count="5">
    <mergeCell ref="E2:I2"/>
    <mergeCell ref="K2:M2"/>
    <mergeCell ref="O2:P2"/>
    <mergeCell ref="E1:H1"/>
    <mergeCell ref="A1:B1"/>
  </mergeCells>
  <hyperlinks>
    <hyperlink ref="D1" location="OPCIONES!A1" display="OPCIONES" xr:uid="{00000000-0004-0000-0B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3"/>
  <sheetViews>
    <sheetView showGridLines="0" topLeftCell="A13" workbookViewId="0">
      <selection activeCell="C9" sqref="C9:G10"/>
    </sheetView>
  </sheetViews>
  <sheetFormatPr baseColWidth="10" defaultRowHeight="15" x14ac:dyDescent="0.25"/>
  <cols>
    <col min="1" max="1" width="6.140625" style="223" customWidth="1"/>
    <col min="4" max="4" width="17.7109375" customWidth="1"/>
    <col min="5" max="5" width="16.42578125" customWidth="1"/>
    <col min="6" max="6" width="23.140625" customWidth="1"/>
    <col min="7" max="7" width="23.7109375" customWidth="1"/>
  </cols>
  <sheetData>
    <row r="1" spans="2:16" ht="15.75" thickBot="1" x14ac:dyDescent="0.3"/>
    <row r="2" spans="2:16" x14ac:dyDescent="0.25">
      <c r="B2" s="553" t="s">
        <v>1039</v>
      </c>
      <c r="C2" s="554"/>
      <c r="D2" s="475"/>
      <c r="E2" s="475"/>
      <c r="F2" s="475"/>
      <c r="G2" s="475"/>
      <c r="H2" s="475"/>
      <c r="I2" s="475"/>
      <c r="J2" s="475"/>
      <c r="K2" s="475"/>
      <c r="L2" s="475"/>
      <c r="M2" s="475"/>
      <c r="N2" s="475"/>
      <c r="O2" s="475"/>
      <c r="P2" s="476"/>
    </row>
    <row r="3" spans="2:16" ht="15.75" thickBot="1" x14ac:dyDescent="0.3">
      <c r="B3" s="555"/>
      <c r="C3" s="556"/>
      <c r="D3" s="479"/>
      <c r="E3" s="479"/>
      <c r="F3" s="479"/>
      <c r="G3" s="479"/>
      <c r="H3" s="479"/>
      <c r="I3" s="479"/>
      <c r="J3" s="479"/>
      <c r="K3" s="479"/>
      <c r="L3" s="479"/>
      <c r="M3" s="479"/>
      <c r="N3" s="479"/>
      <c r="O3" s="479"/>
      <c r="P3" s="478"/>
    </row>
    <row r="4" spans="2:16" ht="15.75" thickBot="1" x14ac:dyDescent="0.3">
      <c r="B4" s="477"/>
      <c r="C4" s="479"/>
      <c r="D4" s="479"/>
      <c r="E4" s="479"/>
      <c r="F4" s="479"/>
      <c r="G4" s="479"/>
      <c r="H4" s="479"/>
      <c r="I4" s="479"/>
      <c r="J4" s="479"/>
      <c r="K4" s="479"/>
      <c r="L4" s="479"/>
      <c r="M4" s="479"/>
      <c r="N4" s="479"/>
      <c r="O4" s="479"/>
      <c r="P4" s="478"/>
    </row>
    <row r="5" spans="2:16" ht="15.75" thickBot="1" x14ac:dyDescent="0.3">
      <c r="B5" s="474"/>
      <c r="C5" s="475"/>
      <c r="D5" s="475"/>
      <c r="E5" s="475"/>
      <c r="F5" s="475"/>
      <c r="G5" s="475"/>
      <c r="H5" s="476"/>
      <c r="I5" s="479"/>
      <c r="J5" s="479"/>
      <c r="K5" s="479"/>
      <c r="L5" s="479"/>
      <c r="M5" s="479"/>
      <c r="N5" s="479"/>
      <c r="O5" s="479"/>
      <c r="P5" s="478"/>
    </row>
    <row r="6" spans="2:16" x14ac:dyDescent="0.25">
      <c r="B6" s="477"/>
      <c r="C6" s="547" t="s">
        <v>1040</v>
      </c>
      <c r="D6" s="548"/>
      <c r="E6" s="548"/>
      <c r="F6" s="548"/>
      <c r="G6" s="549"/>
      <c r="H6" s="478"/>
      <c r="I6" s="479"/>
      <c r="J6" s="479"/>
      <c r="K6" s="479"/>
      <c r="L6" s="479"/>
      <c r="M6" s="479"/>
      <c r="N6" s="479"/>
      <c r="O6" s="479"/>
      <c r="P6" s="478"/>
    </row>
    <row r="7" spans="2:16" ht="15.75" thickBot="1" x14ac:dyDescent="0.3">
      <c r="B7" s="477"/>
      <c r="C7" s="550"/>
      <c r="D7" s="551"/>
      <c r="E7" s="551"/>
      <c r="F7" s="551"/>
      <c r="G7" s="552"/>
      <c r="H7" s="478"/>
      <c r="I7" s="479"/>
      <c r="J7" s="479"/>
      <c r="K7" s="479"/>
      <c r="L7" s="479"/>
      <c r="M7" s="479"/>
      <c r="N7" s="479"/>
      <c r="O7" s="479"/>
      <c r="P7" s="478"/>
    </row>
    <row r="8" spans="2:16" ht="15.75" thickBot="1" x14ac:dyDescent="0.3">
      <c r="B8" s="477"/>
      <c r="C8" s="479"/>
      <c r="D8" s="479"/>
      <c r="E8" s="479"/>
      <c r="F8" s="479"/>
      <c r="G8" s="479"/>
      <c r="H8" s="478"/>
      <c r="I8" s="479"/>
      <c r="J8" s="479"/>
      <c r="K8" s="479"/>
      <c r="L8" s="479"/>
      <c r="M8" s="479"/>
      <c r="N8" s="479"/>
      <c r="O8" s="479"/>
      <c r="P8" s="478"/>
    </row>
    <row r="9" spans="2:16" ht="15" customHeight="1" x14ac:dyDescent="0.25">
      <c r="B9" s="477"/>
      <c r="C9" s="547" t="s">
        <v>1041</v>
      </c>
      <c r="D9" s="548"/>
      <c r="E9" s="548"/>
      <c r="F9" s="548"/>
      <c r="G9" s="549"/>
      <c r="H9" s="478"/>
      <c r="I9" s="479"/>
      <c r="J9" s="479"/>
      <c r="K9" s="479"/>
      <c r="L9" s="479"/>
      <c r="M9" s="479"/>
      <c r="N9" s="479"/>
      <c r="O9" s="479"/>
      <c r="P9" s="478"/>
    </row>
    <row r="10" spans="2:16" ht="15.75" customHeight="1" thickBot="1" x14ac:dyDescent="0.3">
      <c r="B10" s="477"/>
      <c r="C10" s="550"/>
      <c r="D10" s="551"/>
      <c r="E10" s="551"/>
      <c r="F10" s="551"/>
      <c r="G10" s="552"/>
      <c r="H10" s="478"/>
      <c r="I10" s="479"/>
      <c r="J10" s="479"/>
      <c r="K10" s="479"/>
      <c r="L10" s="479"/>
      <c r="M10" s="479"/>
      <c r="N10" s="479"/>
      <c r="O10" s="479"/>
      <c r="P10" s="478"/>
    </row>
    <row r="11" spans="2:16" ht="15.75" thickBot="1" x14ac:dyDescent="0.3">
      <c r="B11" s="477"/>
      <c r="C11" s="479"/>
      <c r="D11" s="479"/>
      <c r="E11" s="479"/>
      <c r="F11" s="479"/>
      <c r="G11" s="479"/>
      <c r="H11" s="478"/>
      <c r="I11" s="479"/>
      <c r="J11" s="479"/>
      <c r="K11" s="479"/>
      <c r="L11" s="479"/>
      <c r="M11" s="479"/>
      <c r="N11" s="479"/>
      <c r="O11" s="479"/>
      <c r="P11" s="478"/>
    </row>
    <row r="12" spans="2:16" ht="15" customHeight="1" x14ac:dyDescent="0.25">
      <c r="B12" s="477"/>
      <c r="C12" s="547" t="s">
        <v>1042</v>
      </c>
      <c r="D12" s="548"/>
      <c r="E12" s="548"/>
      <c r="F12" s="548"/>
      <c r="G12" s="549"/>
      <c r="H12" s="478"/>
      <c r="I12" s="479"/>
      <c r="J12" s="479"/>
      <c r="K12" s="479"/>
      <c r="L12" s="479"/>
      <c r="M12" s="479"/>
      <c r="N12" s="479"/>
      <c r="O12" s="479"/>
      <c r="P12" s="478"/>
    </row>
    <row r="13" spans="2:16" ht="15.75" customHeight="1" thickBot="1" x14ac:dyDescent="0.3">
      <c r="B13" s="477"/>
      <c r="C13" s="550"/>
      <c r="D13" s="551"/>
      <c r="E13" s="551"/>
      <c r="F13" s="551"/>
      <c r="G13" s="552"/>
      <c r="H13" s="478"/>
      <c r="I13" s="484"/>
      <c r="J13" s="484"/>
      <c r="K13" s="484"/>
      <c r="L13" s="484"/>
      <c r="M13" s="484"/>
      <c r="N13" s="479"/>
      <c r="O13" s="479"/>
      <c r="P13" s="478"/>
    </row>
    <row r="14" spans="2:16" ht="15.75" thickBot="1" x14ac:dyDescent="0.3">
      <c r="B14" s="477"/>
      <c r="C14" s="479"/>
      <c r="D14" s="479"/>
      <c r="E14" s="479"/>
      <c r="F14" s="479"/>
      <c r="G14" s="479"/>
      <c r="H14" s="478"/>
      <c r="I14" s="484"/>
      <c r="J14" s="484"/>
      <c r="K14" s="484"/>
      <c r="L14" s="484"/>
      <c r="M14" s="484"/>
      <c r="N14" s="479"/>
      <c r="O14" s="479"/>
      <c r="P14" s="478"/>
    </row>
    <row r="15" spans="2:16" ht="15" customHeight="1" x14ac:dyDescent="0.25">
      <c r="B15" s="477"/>
      <c r="C15" s="547" t="s">
        <v>1043</v>
      </c>
      <c r="D15" s="548"/>
      <c r="E15" s="548"/>
      <c r="F15" s="548"/>
      <c r="G15" s="549"/>
      <c r="H15" s="478"/>
      <c r="I15" s="479"/>
      <c r="J15" s="479"/>
      <c r="K15" s="479"/>
      <c r="L15" s="479"/>
      <c r="M15" s="479"/>
      <c r="N15" s="479"/>
      <c r="O15" s="479"/>
      <c r="P15" s="478"/>
    </row>
    <row r="16" spans="2:16" ht="15.75" customHeight="1" thickBot="1" x14ac:dyDescent="0.3">
      <c r="B16" s="477"/>
      <c r="C16" s="550"/>
      <c r="D16" s="551"/>
      <c r="E16" s="551"/>
      <c r="F16" s="551"/>
      <c r="G16" s="552"/>
      <c r="H16" s="478"/>
      <c r="I16" s="479"/>
      <c r="J16" s="479"/>
      <c r="K16" s="479"/>
      <c r="L16" s="479"/>
      <c r="M16" s="479"/>
      <c r="N16" s="479"/>
      <c r="O16" s="479"/>
      <c r="P16" s="478"/>
    </row>
    <row r="17" spans="2:16" s="223" customFormat="1" ht="15.75" thickBot="1" x14ac:dyDescent="0.3">
      <c r="B17" s="477"/>
      <c r="C17" s="480"/>
      <c r="D17" s="480"/>
      <c r="E17" s="480"/>
      <c r="F17" s="480"/>
      <c r="G17" s="480"/>
      <c r="H17" s="478"/>
      <c r="I17" s="479"/>
      <c r="J17"/>
      <c r="K17" s="479"/>
      <c r="L17" s="479"/>
      <c r="M17" s="479"/>
      <c r="N17" s="479"/>
      <c r="O17" s="479"/>
      <c r="P17" s="478"/>
    </row>
    <row r="18" spans="2:16" s="223" customFormat="1" ht="15" customHeight="1" x14ac:dyDescent="0.25">
      <c r="B18" s="477"/>
      <c r="C18" s="547" t="s">
        <v>1046</v>
      </c>
      <c r="D18" s="548"/>
      <c r="E18" s="548"/>
      <c r="F18" s="548"/>
      <c r="G18" s="549"/>
      <c r="H18" s="478"/>
      <c r="I18" s="479"/>
      <c r="J18" s="479"/>
      <c r="K18" s="479"/>
      <c r="L18" s="479"/>
      <c r="M18" s="479"/>
      <c r="N18" s="479"/>
      <c r="O18" s="479"/>
      <c r="P18" s="478"/>
    </row>
    <row r="19" spans="2:16" s="223" customFormat="1" ht="15.75" customHeight="1" thickBot="1" x14ac:dyDescent="0.3">
      <c r="B19" s="477"/>
      <c r="C19" s="550"/>
      <c r="D19" s="551"/>
      <c r="E19" s="551"/>
      <c r="F19" s="551"/>
      <c r="G19" s="552"/>
      <c r="H19" s="478"/>
      <c r="I19" s="479"/>
      <c r="J19" s="479"/>
      <c r="K19" s="479"/>
      <c r="L19" s="479"/>
      <c r="M19" s="479"/>
      <c r="N19" s="479"/>
      <c r="O19" s="479"/>
      <c r="P19" s="478"/>
    </row>
    <row r="20" spans="2:16" ht="15.75" thickBot="1" x14ac:dyDescent="0.3">
      <c r="B20" s="477"/>
      <c r="C20" s="479"/>
      <c r="D20" s="479"/>
      <c r="E20" s="479"/>
      <c r="F20" s="479"/>
      <c r="G20" s="479"/>
      <c r="H20" s="478"/>
      <c r="I20" s="479"/>
      <c r="J20" s="479"/>
      <c r="K20" s="479"/>
      <c r="L20" s="479"/>
      <c r="M20" s="479"/>
      <c r="N20" s="479"/>
      <c r="O20" s="479"/>
      <c r="P20" s="478"/>
    </row>
    <row r="21" spans="2:16" ht="15" customHeight="1" x14ac:dyDescent="0.25">
      <c r="B21" s="477"/>
      <c r="C21" s="547" t="s">
        <v>1044</v>
      </c>
      <c r="D21" s="548"/>
      <c r="E21" s="548"/>
      <c r="F21" s="548"/>
      <c r="G21" s="549"/>
      <c r="H21" s="478"/>
      <c r="I21" s="479"/>
      <c r="J21" s="479"/>
      <c r="K21" s="479"/>
      <c r="L21" s="479"/>
      <c r="M21" s="479"/>
      <c r="N21" s="479"/>
      <c r="O21" s="479"/>
      <c r="P21" s="478"/>
    </row>
    <row r="22" spans="2:16" ht="15.75" customHeight="1" thickBot="1" x14ac:dyDescent="0.3">
      <c r="B22" s="477"/>
      <c r="C22" s="550"/>
      <c r="D22" s="551"/>
      <c r="E22" s="551"/>
      <c r="F22" s="551"/>
      <c r="G22" s="552"/>
      <c r="H22" s="478"/>
      <c r="I22" s="479"/>
      <c r="J22" s="479"/>
      <c r="K22" s="479"/>
      <c r="L22" s="479"/>
      <c r="M22" s="479"/>
      <c r="N22" s="479"/>
      <c r="O22" s="479"/>
      <c r="P22" s="478"/>
    </row>
    <row r="23" spans="2:16" ht="15.75" thickBot="1" x14ac:dyDescent="0.3">
      <c r="B23" s="477"/>
      <c r="C23" s="479"/>
      <c r="D23" s="479"/>
      <c r="E23" s="479"/>
      <c r="F23" s="479"/>
      <c r="G23" s="479"/>
      <c r="H23" s="478"/>
      <c r="I23" s="479"/>
      <c r="J23" s="479"/>
      <c r="K23" s="479"/>
      <c r="L23" s="479"/>
      <c r="M23" s="479"/>
      <c r="N23" s="479"/>
      <c r="O23" s="479"/>
      <c r="P23" s="478"/>
    </row>
    <row r="24" spans="2:16" ht="15" customHeight="1" x14ac:dyDescent="0.25">
      <c r="B24" s="477"/>
      <c r="C24" s="547" t="s">
        <v>1045</v>
      </c>
      <c r="D24" s="548"/>
      <c r="E24" s="548"/>
      <c r="F24" s="548"/>
      <c r="G24" s="549"/>
      <c r="H24" s="478"/>
      <c r="I24" s="479"/>
      <c r="J24" s="479"/>
      <c r="K24" s="479"/>
      <c r="L24" s="479"/>
      <c r="M24" s="479"/>
      <c r="N24" s="479"/>
      <c r="O24" s="479"/>
      <c r="P24" s="478"/>
    </row>
    <row r="25" spans="2:16" ht="15.75" customHeight="1" thickBot="1" x14ac:dyDescent="0.3">
      <c r="B25" s="477"/>
      <c r="C25" s="550"/>
      <c r="D25" s="551"/>
      <c r="E25" s="551"/>
      <c r="F25" s="551"/>
      <c r="G25" s="552"/>
      <c r="H25" s="478"/>
      <c r="I25" s="479"/>
      <c r="J25" s="479"/>
      <c r="K25" s="479"/>
      <c r="L25" s="479"/>
      <c r="M25" s="479"/>
      <c r="N25" s="479"/>
      <c r="O25" s="479"/>
      <c r="P25" s="478"/>
    </row>
    <row r="26" spans="2:16" ht="15.75" thickBot="1" x14ac:dyDescent="0.3">
      <c r="B26" s="477"/>
      <c r="C26" s="479"/>
      <c r="D26" s="479"/>
      <c r="E26" s="479"/>
      <c r="F26" s="479"/>
      <c r="G26" s="479"/>
      <c r="H26" s="478"/>
      <c r="I26" s="479"/>
      <c r="J26" s="479"/>
      <c r="K26" s="479"/>
      <c r="L26" s="479"/>
      <c r="M26" s="479"/>
      <c r="N26" s="479"/>
      <c r="O26" s="479"/>
      <c r="P26" s="478"/>
    </row>
    <row r="27" spans="2:16" ht="15" customHeight="1" x14ac:dyDescent="0.25">
      <c r="B27" s="477"/>
      <c r="C27" s="547" t="s">
        <v>1047</v>
      </c>
      <c r="D27" s="548"/>
      <c r="E27" s="548"/>
      <c r="F27" s="548"/>
      <c r="G27" s="549"/>
      <c r="H27" s="478"/>
      <c r="I27" s="479"/>
      <c r="J27" s="479"/>
      <c r="K27" s="479"/>
      <c r="L27" s="479"/>
      <c r="M27" s="479"/>
      <c r="N27" s="479"/>
      <c r="O27" s="479"/>
      <c r="P27" s="478"/>
    </row>
    <row r="28" spans="2:16" ht="15.75" customHeight="1" thickBot="1" x14ac:dyDescent="0.3">
      <c r="B28" s="477"/>
      <c r="C28" s="550"/>
      <c r="D28" s="551"/>
      <c r="E28" s="551"/>
      <c r="F28" s="551"/>
      <c r="G28" s="552"/>
      <c r="H28" s="478"/>
      <c r="I28" s="479"/>
      <c r="J28" s="479"/>
      <c r="K28" s="479"/>
      <c r="L28" s="479"/>
      <c r="M28" s="479"/>
      <c r="N28" s="479"/>
      <c r="O28" s="479"/>
      <c r="P28" s="478"/>
    </row>
    <row r="29" spans="2:16" ht="15.75" thickBot="1" x14ac:dyDescent="0.3">
      <c r="B29" s="481"/>
      <c r="C29" s="482"/>
      <c r="D29" s="482"/>
      <c r="E29" s="482"/>
      <c r="F29" s="482"/>
      <c r="G29" s="482"/>
      <c r="H29" s="483"/>
      <c r="I29" s="479"/>
      <c r="J29" s="479"/>
      <c r="K29" s="479"/>
      <c r="L29" s="479"/>
      <c r="M29" s="479"/>
      <c r="N29" s="479"/>
      <c r="O29" s="479"/>
      <c r="P29" s="478"/>
    </row>
    <row r="30" spans="2:16" x14ac:dyDescent="0.25">
      <c r="B30" s="477"/>
      <c r="C30" s="479"/>
      <c r="D30" s="479"/>
      <c r="E30" s="479"/>
      <c r="F30" s="479"/>
      <c r="G30" s="479"/>
      <c r="H30" s="479"/>
      <c r="I30" s="479"/>
      <c r="J30" s="479"/>
      <c r="K30" s="479"/>
      <c r="L30" s="479"/>
      <c r="M30" s="479"/>
      <c r="N30" s="479"/>
      <c r="O30" s="479"/>
      <c r="P30" s="478"/>
    </row>
    <row r="31" spans="2:16" x14ac:dyDescent="0.25">
      <c r="B31" s="477"/>
      <c r="C31" s="479"/>
      <c r="D31" s="479"/>
      <c r="E31" s="479"/>
      <c r="F31" s="479"/>
      <c r="G31" s="479"/>
      <c r="H31" s="479"/>
      <c r="I31" s="479"/>
      <c r="J31" s="479"/>
      <c r="K31" s="479"/>
      <c r="L31" s="479"/>
      <c r="M31" s="479"/>
      <c r="N31" s="479"/>
      <c r="O31" s="479"/>
      <c r="P31" s="478"/>
    </row>
    <row r="32" spans="2:16" x14ac:dyDescent="0.25">
      <c r="B32" s="477"/>
      <c r="C32" s="479"/>
      <c r="D32" s="479"/>
      <c r="E32" s="479"/>
      <c r="F32" s="479"/>
      <c r="G32" s="479"/>
      <c r="H32" s="479"/>
      <c r="I32" s="479"/>
      <c r="J32" s="479"/>
      <c r="K32" s="479"/>
      <c r="L32" s="479"/>
      <c r="M32" s="479"/>
      <c r="N32" s="479"/>
      <c r="O32" s="479"/>
      <c r="P32" s="478"/>
    </row>
    <row r="33" spans="2:16" ht="15.75" thickBot="1" x14ac:dyDescent="0.3">
      <c r="B33" s="481"/>
      <c r="C33" s="482"/>
      <c r="D33" s="482"/>
      <c r="E33" s="482"/>
      <c r="F33" s="482"/>
      <c r="G33" s="482"/>
      <c r="H33" s="482"/>
      <c r="I33" s="482"/>
      <c r="J33" s="482"/>
      <c r="K33" s="482"/>
      <c r="L33" s="482"/>
      <c r="M33" s="482"/>
      <c r="N33" s="482"/>
      <c r="O33" s="482"/>
      <c r="P33" s="483"/>
    </row>
  </sheetData>
  <mergeCells count="9">
    <mergeCell ref="C21:G22"/>
    <mergeCell ref="C24:G25"/>
    <mergeCell ref="C18:G19"/>
    <mergeCell ref="C27:G28"/>
    <mergeCell ref="B2:C3"/>
    <mergeCell ref="C6:G7"/>
    <mergeCell ref="C9:G10"/>
    <mergeCell ref="C12:G13"/>
    <mergeCell ref="C15:G16"/>
  </mergeCells>
  <hyperlinks>
    <hyperlink ref="C6:G7" location="INICIO!A1" display="INICIO" xr:uid="{00000000-0004-0000-0100-000000000000}"/>
    <hyperlink ref="C9:G10" location="'CONTEXTO E IDENTIFICACIÓN'!A1" display="CONTEXTO E IDENTIFICACIÓN" xr:uid="{00000000-0004-0000-0100-000001000000}"/>
    <hyperlink ref="C12:G13" location="'PROB E IMPACTO INHERENTE'!A1" display="PROB E IMPACTO INHERENTE" xr:uid="{00000000-0004-0000-0100-000002000000}"/>
    <hyperlink ref="C15:G16" location="'MAPA DE CALOR INHERENTE'!A1" display="MAPA DE CALOR INHERENTE" xr:uid="{00000000-0004-0000-0100-000003000000}"/>
    <hyperlink ref="C18:G19" location="'VALORACIÓN DEL CONTROL'!A1" display="VALORACIÓN DEL CONTROL" xr:uid="{00000000-0004-0000-0100-000004000000}"/>
    <hyperlink ref="C21:G22" location="'MAPA DE CALOR RESIDUAL'!A1" display="MAPA DE CALOR RESIDUAL" xr:uid="{00000000-0004-0000-0100-000005000000}"/>
    <hyperlink ref="C24:G25" location="'MAPAS INHERENTE Y RESIDUAL'!A1" display="MAPAS INHERENTE Y RESIDUAL" xr:uid="{00000000-0004-0000-0100-000006000000}"/>
    <hyperlink ref="C27:G28" location="FÓRMULAS!A1" display="FÓRMULAS" xr:uid="{00000000-0004-0000-0100-000007000000}"/>
    <hyperlink ref="B2:C3" location="MENU!A1" display="MENÚ PRINCIPAL" xr:uid="{00000000-0004-0000-0100-000008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theme="3" tint="-0.499984740745262"/>
  </sheetPr>
  <dimension ref="A1:N91"/>
  <sheetViews>
    <sheetView showGridLines="0" zoomScale="84" zoomScaleNormal="84" zoomScaleSheetLayoutView="85" workbookViewId="0"/>
  </sheetViews>
  <sheetFormatPr baseColWidth="10" defaultColWidth="0" defaultRowHeight="0" customHeight="1" zeroHeight="1" x14ac:dyDescent="0.25"/>
  <cols>
    <col min="1" max="1" width="15.42578125" customWidth="1"/>
    <col min="2" max="2" width="13.28515625" customWidth="1"/>
    <col min="3" max="3" width="26.140625" customWidth="1"/>
    <col min="4" max="4" width="23.42578125" bestFit="1" customWidth="1"/>
    <col min="5" max="5" width="3.85546875" customWidth="1"/>
    <col min="6" max="6" width="12.5703125" bestFit="1" customWidth="1"/>
    <col min="7" max="7" width="21.5703125" customWidth="1"/>
    <col min="8" max="8" width="12.140625" customWidth="1"/>
    <col min="9" max="10" width="15.7109375" customWidth="1"/>
    <col min="11" max="12" width="11.42578125" customWidth="1"/>
    <col min="13" max="13" width="6.28515625" customWidth="1"/>
    <col min="14" max="14" width="2.85546875" customWidth="1"/>
    <col min="15" max="16384" width="11.42578125" hidden="1"/>
  </cols>
  <sheetData>
    <row r="1" spans="1:13" ht="5.45" customHeight="1" thickBot="1" x14ac:dyDescent="0.3"/>
    <row r="2" spans="1:13" ht="27.2" customHeight="1" thickBot="1" x14ac:dyDescent="0.3">
      <c r="A2" s="487" t="s">
        <v>1049</v>
      </c>
      <c r="B2" s="570"/>
      <c r="C2" s="561" t="s">
        <v>681</v>
      </c>
      <c r="D2" s="562"/>
      <c r="E2" s="562"/>
      <c r="F2" s="562"/>
      <c r="G2" s="562"/>
      <c r="H2" s="562"/>
      <c r="I2" s="562"/>
      <c r="J2" s="562"/>
      <c r="K2" s="562"/>
      <c r="L2" s="562"/>
      <c r="M2" s="563"/>
    </row>
    <row r="3" spans="1:13" ht="15" customHeight="1" x14ac:dyDescent="0.25">
      <c r="B3" s="571"/>
      <c r="C3" s="564"/>
      <c r="D3" s="565"/>
      <c r="E3" s="565"/>
      <c r="F3" s="565"/>
      <c r="G3" s="565"/>
      <c r="H3" s="565"/>
      <c r="I3" s="565"/>
      <c r="J3" s="565"/>
      <c r="K3" s="565"/>
      <c r="L3" s="565"/>
      <c r="M3" s="566"/>
    </row>
    <row r="4" spans="1:13" ht="15" customHeight="1" x14ac:dyDescent="0.25">
      <c r="B4" s="571"/>
      <c r="C4" s="564"/>
      <c r="D4" s="565"/>
      <c r="E4" s="565"/>
      <c r="F4" s="565"/>
      <c r="G4" s="565"/>
      <c r="H4" s="565"/>
      <c r="I4" s="565"/>
      <c r="J4" s="565"/>
      <c r="K4" s="565"/>
      <c r="L4" s="565"/>
      <c r="M4" s="566"/>
    </row>
    <row r="5" spans="1:13" ht="15.95" customHeight="1" thickBot="1" x14ac:dyDescent="0.3">
      <c r="B5" s="572"/>
      <c r="C5" s="567"/>
      <c r="D5" s="568"/>
      <c r="E5" s="568"/>
      <c r="F5" s="568"/>
      <c r="G5" s="568"/>
      <c r="H5" s="568"/>
      <c r="I5" s="568"/>
      <c r="J5" s="568"/>
      <c r="K5" s="568"/>
      <c r="L5" s="568"/>
      <c r="M5" s="569"/>
    </row>
    <row r="6" spans="1:13" ht="15.75" thickBot="1" x14ac:dyDescent="0.3"/>
    <row r="7" spans="1:13" ht="16.5" thickBot="1" x14ac:dyDescent="0.3">
      <c r="B7" s="557" t="s">
        <v>318</v>
      </c>
      <c r="C7" s="558"/>
      <c r="D7" s="559"/>
    </row>
    <row r="8" spans="1:13" ht="6.75" customHeight="1" x14ac:dyDescent="0.3">
      <c r="B8" s="17"/>
    </row>
    <row r="9" spans="1:13" ht="15.95" customHeight="1" x14ac:dyDescent="0.25">
      <c r="B9" s="560" t="s">
        <v>680</v>
      </c>
      <c r="C9" s="560"/>
      <c r="D9" s="560"/>
      <c r="E9" s="560"/>
      <c r="F9" s="560"/>
      <c r="G9" s="560"/>
      <c r="H9" s="560"/>
      <c r="I9" s="560"/>
      <c r="J9" s="560"/>
      <c r="K9" s="560"/>
      <c r="L9" s="560"/>
      <c r="M9" s="560"/>
    </row>
    <row r="10" spans="1:13" ht="15.95" customHeight="1" x14ac:dyDescent="0.25">
      <c r="B10" s="560"/>
      <c r="C10" s="560"/>
      <c r="D10" s="560"/>
      <c r="E10" s="560"/>
      <c r="F10" s="560"/>
      <c r="G10" s="560"/>
      <c r="H10" s="560"/>
      <c r="I10" s="560"/>
      <c r="J10" s="560"/>
      <c r="K10" s="560"/>
      <c r="L10" s="560"/>
      <c r="M10" s="560"/>
    </row>
    <row r="11" spans="1:13" ht="15.95" customHeight="1" x14ac:dyDescent="0.25">
      <c r="B11" s="560"/>
      <c r="C11" s="560"/>
      <c r="D11" s="560"/>
      <c r="E11" s="560"/>
      <c r="F11" s="560"/>
      <c r="G11" s="560"/>
      <c r="H11" s="560"/>
      <c r="I11" s="560"/>
      <c r="J11" s="560"/>
      <c r="K11" s="560"/>
      <c r="L11" s="560"/>
      <c r="M11" s="560"/>
    </row>
    <row r="12" spans="1:13" ht="15.95" customHeight="1" x14ac:dyDescent="0.25">
      <c r="B12" s="560"/>
      <c r="C12" s="560"/>
      <c r="D12" s="560"/>
      <c r="E12" s="560"/>
      <c r="F12" s="560"/>
      <c r="G12" s="560"/>
      <c r="H12" s="560"/>
      <c r="I12" s="560"/>
      <c r="J12" s="560"/>
      <c r="K12" s="560"/>
      <c r="L12" s="560"/>
      <c r="M12" s="560"/>
    </row>
    <row r="13" spans="1:13" ht="15.95" customHeight="1" x14ac:dyDescent="0.25">
      <c r="B13" s="560"/>
      <c r="C13" s="560"/>
      <c r="D13" s="560"/>
      <c r="E13" s="560"/>
      <c r="F13" s="560"/>
      <c r="G13" s="560"/>
      <c r="H13" s="560"/>
      <c r="I13" s="560"/>
      <c r="J13" s="560"/>
      <c r="K13" s="560"/>
      <c r="L13" s="560"/>
      <c r="M13" s="560"/>
    </row>
    <row r="14" spans="1:13" ht="15.95" customHeight="1" x14ac:dyDescent="0.25">
      <c r="B14" s="560"/>
      <c r="C14" s="560"/>
      <c r="D14" s="560"/>
      <c r="E14" s="560"/>
      <c r="F14" s="560"/>
      <c r="G14" s="560"/>
      <c r="H14" s="560"/>
      <c r="I14" s="560"/>
      <c r="J14" s="560"/>
      <c r="K14" s="560"/>
      <c r="L14" s="560"/>
      <c r="M14" s="560"/>
    </row>
    <row r="15" spans="1:13" ht="15.95" customHeight="1" x14ac:dyDescent="0.25">
      <c r="B15" s="560" t="s">
        <v>682</v>
      </c>
      <c r="C15" s="560"/>
      <c r="D15" s="560"/>
      <c r="E15" s="560"/>
      <c r="F15" s="560"/>
      <c r="G15" s="560"/>
      <c r="H15" s="560"/>
      <c r="I15" s="560"/>
      <c r="J15" s="560"/>
      <c r="K15" s="560"/>
      <c r="L15" s="560"/>
      <c r="M15" s="560"/>
    </row>
    <row r="16" spans="1:13" ht="15.95" customHeight="1" x14ac:dyDescent="0.25">
      <c r="B16" s="560"/>
      <c r="C16" s="560"/>
      <c r="D16" s="560"/>
      <c r="E16" s="560"/>
      <c r="F16" s="560"/>
      <c r="G16" s="560"/>
      <c r="H16" s="560"/>
      <c r="I16" s="560"/>
      <c r="J16" s="560"/>
      <c r="K16" s="560"/>
      <c r="L16" s="560"/>
      <c r="M16" s="560"/>
    </row>
    <row r="17" spans="2:13" ht="15.95" customHeight="1" x14ac:dyDescent="0.25">
      <c r="B17" s="560"/>
      <c r="C17" s="560"/>
      <c r="D17" s="560"/>
      <c r="E17" s="560"/>
      <c r="F17" s="560"/>
      <c r="G17" s="560"/>
      <c r="H17" s="560"/>
      <c r="I17" s="560"/>
      <c r="J17" s="560"/>
      <c r="K17" s="560"/>
      <c r="L17" s="560"/>
      <c r="M17" s="560"/>
    </row>
    <row r="18" spans="2:13" ht="15.95" customHeight="1" x14ac:dyDescent="0.25">
      <c r="B18" s="560"/>
      <c r="C18" s="560"/>
      <c r="D18" s="560"/>
      <c r="E18" s="560"/>
      <c r="F18" s="560"/>
      <c r="G18" s="560"/>
      <c r="H18" s="560"/>
      <c r="I18" s="560"/>
      <c r="J18" s="560"/>
      <c r="K18" s="560"/>
      <c r="L18" s="560"/>
      <c r="M18" s="560"/>
    </row>
    <row r="19" spans="2:13" ht="15.95" customHeight="1" x14ac:dyDescent="0.25">
      <c r="B19" s="573" t="s">
        <v>326</v>
      </c>
      <c r="C19" s="573"/>
      <c r="D19" s="573"/>
      <c r="E19" s="573"/>
      <c r="F19" s="573"/>
      <c r="G19" s="573"/>
      <c r="H19" s="29"/>
      <c r="I19" s="29"/>
      <c r="J19" s="29"/>
      <c r="K19" s="29"/>
      <c r="L19" s="29"/>
      <c r="M19" s="29"/>
    </row>
    <row r="20" spans="2:13" ht="15.95" customHeight="1" x14ac:dyDescent="0.25">
      <c r="B20" s="573"/>
      <c r="C20" s="573"/>
      <c r="D20" s="573"/>
      <c r="E20" s="573"/>
      <c r="F20" s="573"/>
      <c r="G20" s="573"/>
      <c r="H20" s="29"/>
      <c r="I20" s="29"/>
      <c r="J20" s="29"/>
      <c r="K20" s="29"/>
      <c r="L20" s="29"/>
      <c r="M20" s="29"/>
    </row>
    <row r="21" spans="2:13" ht="15.95" customHeight="1" x14ac:dyDescent="0.25">
      <c r="B21" s="573"/>
      <c r="C21" s="573"/>
      <c r="D21" s="573"/>
      <c r="E21" s="573"/>
      <c r="F21" s="573"/>
      <c r="G21" s="573"/>
      <c r="H21" s="29"/>
      <c r="I21" s="29"/>
      <c r="J21" s="29"/>
      <c r="K21" s="29"/>
      <c r="L21" s="29"/>
      <c r="M21" s="29"/>
    </row>
    <row r="22" spans="2:13" ht="15.95" customHeight="1" x14ac:dyDescent="0.25">
      <c r="B22" s="573"/>
      <c r="C22" s="573"/>
      <c r="D22" s="573"/>
      <c r="E22" s="573"/>
      <c r="F22" s="573"/>
      <c r="G22" s="573"/>
      <c r="H22" s="29"/>
      <c r="I22" s="29"/>
      <c r="J22" s="29"/>
      <c r="K22" s="29"/>
      <c r="L22" s="29"/>
      <c r="M22" s="29"/>
    </row>
    <row r="23" spans="2:13" ht="15.95" customHeight="1" x14ac:dyDescent="0.25">
      <c r="B23" s="573"/>
      <c r="C23" s="573"/>
      <c r="D23" s="573"/>
      <c r="E23" s="573"/>
      <c r="F23" s="573"/>
      <c r="G23" s="573"/>
      <c r="H23" s="29"/>
      <c r="I23" s="29"/>
      <c r="J23" s="29"/>
      <c r="K23" s="29"/>
      <c r="L23" s="29"/>
      <c r="M23" s="29"/>
    </row>
    <row r="24" spans="2:13" ht="15.95" customHeight="1" x14ac:dyDescent="0.25">
      <c r="B24" s="573"/>
      <c r="C24" s="573"/>
      <c r="D24" s="573"/>
      <c r="E24" s="573"/>
      <c r="F24" s="573"/>
      <c r="G24" s="573"/>
      <c r="H24" s="29"/>
      <c r="I24" s="29"/>
      <c r="J24" s="29"/>
      <c r="K24" s="29"/>
      <c r="L24" s="29"/>
      <c r="M24" s="29"/>
    </row>
    <row r="25" spans="2:13" ht="15.95" customHeight="1" x14ac:dyDescent="0.25">
      <c r="B25" s="573"/>
      <c r="C25" s="573"/>
      <c r="D25" s="573"/>
      <c r="E25" s="573"/>
      <c r="F25" s="573"/>
      <c r="G25" s="573"/>
      <c r="H25" s="29"/>
      <c r="I25" s="29"/>
      <c r="J25" s="29"/>
      <c r="K25" s="29"/>
      <c r="L25" s="29"/>
      <c r="M25" s="29"/>
    </row>
    <row r="26" spans="2:13" ht="15.95" customHeight="1" x14ac:dyDescent="0.25">
      <c r="B26" s="573"/>
      <c r="C26" s="573"/>
      <c r="D26" s="573"/>
      <c r="E26" s="573"/>
      <c r="F26" s="573"/>
      <c r="G26" s="573"/>
    </row>
    <row r="27" spans="2:13" ht="15.95" customHeight="1" thickBot="1" x14ac:dyDescent="0.35">
      <c r="B27" s="17"/>
    </row>
    <row r="28" spans="2:13" ht="16.5" thickBot="1" x14ac:dyDescent="0.3">
      <c r="B28" s="557" t="s">
        <v>316</v>
      </c>
      <c r="C28" s="558"/>
      <c r="D28" s="559"/>
    </row>
    <row r="29" spans="2:13" ht="9.1999999999999993" customHeight="1" x14ac:dyDescent="0.3">
      <c r="B29" s="31"/>
      <c r="C29" s="15"/>
      <c r="D29" s="15"/>
      <c r="E29" s="15"/>
      <c r="F29" s="15"/>
      <c r="G29" s="15"/>
      <c r="H29" s="15"/>
      <c r="I29" s="15"/>
    </row>
    <row r="30" spans="2:13" ht="18.75" x14ac:dyDescent="0.25">
      <c r="B30" s="32" t="s">
        <v>327</v>
      </c>
      <c r="C30" s="32"/>
      <c r="D30" s="32"/>
      <c r="E30" s="32"/>
      <c r="F30" s="32"/>
      <c r="G30" s="32"/>
      <c r="H30" s="15"/>
      <c r="I30" s="15"/>
    </row>
    <row r="31" spans="2:13" ht="18.75" x14ac:dyDescent="0.25">
      <c r="B31" s="32"/>
      <c r="C31" s="32"/>
      <c r="D31" s="32"/>
      <c r="E31" s="32"/>
      <c r="F31" s="32"/>
      <c r="G31" s="32"/>
      <c r="H31" s="15"/>
      <c r="I31" s="15"/>
    </row>
    <row r="32" spans="2:13" ht="15" customHeight="1" x14ac:dyDescent="0.25">
      <c r="B32" s="30"/>
      <c r="C32" s="30"/>
      <c r="D32" s="30"/>
      <c r="E32" s="30"/>
      <c r="F32" s="30"/>
      <c r="G32" s="30"/>
    </row>
    <row r="33" spans="2:13" ht="15" customHeight="1" x14ac:dyDescent="0.25">
      <c r="B33" s="30"/>
      <c r="C33" s="30"/>
      <c r="D33" s="30"/>
      <c r="E33" s="30"/>
      <c r="F33" s="30"/>
      <c r="G33" s="30"/>
    </row>
    <row r="34" spans="2:13" ht="15" customHeight="1" x14ac:dyDescent="0.25">
      <c r="B34" s="30"/>
      <c r="C34" s="30"/>
      <c r="D34" s="30"/>
      <c r="E34" s="30"/>
      <c r="F34" s="30"/>
      <c r="G34" s="30"/>
    </row>
    <row r="35" spans="2:13" ht="15" customHeight="1" x14ac:dyDescent="0.25">
      <c r="B35" s="30"/>
      <c r="C35" s="30"/>
      <c r="D35" s="30"/>
      <c r="E35" s="30"/>
      <c r="F35" s="30"/>
      <c r="G35" s="30"/>
      <c r="M35" t="s">
        <v>940</v>
      </c>
    </row>
    <row r="36" spans="2:13" ht="15" customHeight="1" x14ac:dyDescent="0.25">
      <c r="B36" s="30"/>
      <c r="C36" s="30"/>
      <c r="D36" s="30"/>
      <c r="E36" s="30"/>
      <c r="F36" s="30"/>
      <c r="G36" s="30"/>
    </row>
    <row r="37" spans="2:13" ht="15" customHeight="1" x14ac:dyDescent="0.25">
      <c r="B37" s="30"/>
      <c r="C37" s="30"/>
      <c r="D37" s="30"/>
      <c r="E37" s="30"/>
      <c r="F37" s="30"/>
      <c r="G37" s="30"/>
    </row>
    <row r="38" spans="2:13" ht="15" customHeight="1" x14ac:dyDescent="0.25">
      <c r="B38" s="30"/>
      <c r="C38" s="30"/>
      <c r="D38" s="30"/>
      <c r="E38" s="30"/>
      <c r="F38" s="30"/>
      <c r="G38" s="30"/>
    </row>
    <row r="39" spans="2:13" ht="15" customHeight="1" x14ac:dyDescent="0.25">
      <c r="B39" s="30"/>
      <c r="C39" s="30"/>
      <c r="D39" s="30"/>
      <c r="E39" s="30"/>
      <c r="F39" s="30"/>
      <c r="G39" s="30"/>
    </row>
    <row r="40" spans="2:13" ht="15" customHeight="1" x14ac:dyDescent="0.25">
      <c r="B40" s="30"/>
      <c r="C40" s="30"/>
      <c r="D40" s="30"/>
      <c r="E40" s="30"/>
      <c r="F40" s="30"/>
      <c r="G40" s="30"/>
    </row>
    <row r="41" spans="2:13" ht="15" customHeight="1" x14ac:dyDescent="0.25">
      <c r="B41" s="30"/>
      <c r="C41" s="30"/>
      <c r="D41" s="30"/>
      <c r="E41" s="30"/>
      <c r="F41" s="30"/>
      <c r="G41" s="30"/>
    </row>
    <row r="42" spans="2:13" ht="15" customHeight="1" x14ac:dyDescent="0.25">
      <c r="B42" s="30"/>
      <c r="C42" s="30"/>
      <c r="D42" s="30"/>
      <c r="E42" s="30"/>
      <c r="F42" s="30"/>
      <c r="G42" s="30"/>
    </row>
    <row r="43" spans="2:13" ht="15" customHeight="1" x14ac:dyDescent="0.25">
      <c r="B43" s="30"/>
      <c r="C43" s="30"/>
      <c r="D43" s="30"/>
      <c r="E43" s="30"/>
      <c r="F43" s="30"/>
      <c r="G43" s="30"/>
    </row>
    <row r="44" spans="2:13" ht="15" customHeight="1" x14ac:dyDescent="0.25">
      <c r="B44" s="30"/>
      <c r="C44" s="30"/>
      <c r="D44" s="30"/>
      <c r="E44" s="30"/>
      <c r="F44" s="30"/>
      <c r="G44" s="30"/>
    </row>
    <row r="45" spans="2:13" ht="15" customHeight="1" x14ac:dyDescent="0.25">
      <c r="B45" s="30"/>
      <c r="C45" s="30"/>
      <c r="D45" s="30"/>
      <c r="E45" s="30"/>
      <c r="F45" s="30"/>
      <c r="G45" s="30"/>
    </row>
    <row r="46" spans="2:13" ht="15" customHeight="1" x14ac:dyDescent="0.25">
      <c r="B46" s="30"/>
      <c r="C46" s="30"/>
      <c r="D46" s="30"/>
      <c r="E46" s="30"/>
      <c r="F46" s="30"/>
      <c r="G46" s="30"/>
    </row>
    <row r="47" spans="2:13" ht="15" customHeight="1" x14ac:dyDescent="0.25">
      <c r="B47" s="30"/>
      <c r="C47" s="30"/>
      <c r="D47" s="30"/>
      <c r="E47" s="30"/>
      <c r="F47" s="30"/>
      <c r="G47" s="30"/>
    </row>
    <row r="48" spans="2:13" ht="15" customHeight="1" x14ac:dyDescent="0.25">
      <c r="B48" s="30"/>
      <c r="C48" s="30"/>
      <c r="D48" s="30"/>
      <c r="E48" s="30"/>
      <c r="F48" s="30"/>
      <c r="G48" s="30"/>
    </row>
    <row r="49" spans="2:7" ht="15" customHeight="1" x14ac:dyDescent="0.25">
      <c r="B49" s="30"/>
      <c r="C49" s="30"/>
      <c r="D49" s="30"/>
      <c r="E49" s="30"/>
      <c r="F49" s="30"/>
      <c r="G49" s="30"/>
    </row>
    <row r="50" spans="2:7" ht="15" customHeight="1" x14ac:dyDescent="0.25">
      <c r="B50" s="30"/>
      <c r="C50" s="30"/>
      <c r="D50" s="30"/>
      <c r="E50" s="30"/>
      <c r="F50" s="30"/>
      <c r="G50" s="30"/>
    </row>
    <row r="51" spans="2:7" ht="15" customHeight="1" x14ac:dyDescent="0.25">
      <c r="B51" s="30"/>
      <c r="C51" s="30"/>
      <c r="D51" s="30"/>
      <c r="E51" s="30"/>
      <c r="F51" s="30"/>
      <c r="G51" s="30"/>
    </row>
    <row r="52" spans="2:7" ht="15" customHeight="1" x14ac:dyDescent="0.25">
      <c r="B52" s="30"/>
      <c r="C52" s="30"/>
      <c r="D52" s="30"/>
      <c r="E52" s="30"/>
      <c r="F52" s="30"/>
      <c r="G52" s="30"/>
    </row>
    <row r="53" spans="2:7" ht="15" customHeight="1" x14ac:dyDescent="0.25">
      <c r="B53" s="30"/>
      <c r="C53" s="30"/>
      <c r="D53" s="30"/>
      <c r="E53" s="30"/>
      <c r="F53" s="30"/>
      <c r="G53" s="30"/>
    </row>
    <row r="54" spans="2:7" ht="15" customHeight="1" x14ac:dyDescent="0.25">
      <c r="B54" s="30"/>
      <c r="C54" s="30"/>
      <c r="D54" s="30"/>
      <c r="E54" s="30"/>
      <c r="F54" s="30"/>
      <c r="G54" s="30"/>
    </row>
    <row r="55" spans="2:7" ht="15" customHeight="1" x14ac:dyDescent="0.25">
      <c r="B55" s="30"/>
      <c r="C55" s="30"/>
      <c r="D55" s="30"/>
      <c r="E55" s="30"/>
      <c r="F55" s="30"/>
      <c r="G55" s="30"/>
    </row>
    <row r="56" spans="2:7" ht="15" customHeight="1" x14ac:dyDescent="0.25">
      <c r="B56" s="30"/>
      <c r="C56" s="30"/>
      <c r="D56" s="30"/>
      <c r="E56" s="30"/>
      <c r="F56" s="30"/>
      <c r="G56" s="30"/>
    </row>
    <row r="57" spans="2:7" ht="15" customHeight="1" x14ac:dyDescent="0.25">
      <c r="B57" s="30"/>
      <c r="C57" s="30"/>
      <c r="D57" s="30"/>
      <c r="E57" s="30"/>
      <c r="F57" s="30"/>
      <c r="G57" s="30"/>
    </row>
    <row r="58" spans="2:7" ht="15" customHeight="1" x14ac:dyDescent="0.25">
      <c r="B58" s="30"/>
      <c r="C58" s="30"/>
      <c r="D58" s="30"/>
      <c r="E58" s="30"/>
      <c r="F58" s="30"/>
      <c r="G58" s="30"/>
    </row>
    <row r="59" spans="2:7" ht="15" customHeight="1" x14ac:dyDescent="0.25">
      <c r="B59" s="30"/>
      <c r="C59" s="30"/>
      <c r="D59" s="30"/>
      <c r="E59" s="30"/>
      <c r="F59" s="30"/>
      <c r="G59" s="30"/>
    </row>
    <row r="60" spans="2:7" ht="15" customHeight="1" x14ac:dyDescent="0.25">
      <c r="B60" s="30"/>
      <c r="C60" s="30"/>
      <c r="D60" s="30"/>
      <c r="E60" s="30"/>
      <c r="F60" s="30"/>
      <c r="G60" s="30"/>
    </row>
    <row r="61" spans="2:7" ht="15" customHeight="1" x14ac:dyDescent="0.25">
      <c r="B61" s="30"/>
      <c r="C61" s="30"/>
      <c r="D61" s="30"/>
      <c r="E61" s="30"/>
      <c r="F61" s="30"/>
      <c r="G61" s="30"/>
    </row>
    <row r="62" spans="2:7" ht="15" customHeight="1" x14ac:dyDescent="0.25">
      <c r="B62" s="30"/>
      <c r="C62" s="30"/>
      <c r="D62" s="30"/>
      <c r="E62" s="30"/>
      <c r="F62" s="30"/>
      <c r="G62" s="30"/>
    </row>
    <row r="63" spans="2:7" ht="15" customHeight="1" x14ac:dyDescent="0.25">
      <c r="B63" s="30"/>
      <c r="C63" s="30"/>
      <c r="D63" s="30"/>
      <c r="E63" s="30"/>
      <c r="F63" s="30"/>
      <c r="G63" s="30"/>
    </row>
    <row r="64" spans="2:7" ht="15" customHeight="1" x14ac:dyDescent="0.25">
      <c r="B64" s="30"/>
      <c r="C64" s="30"/>
      <c r="D64" s="30"/>
      <c r="E64" s="30"/>
      <c r="F64" s="30"/>
      <c r="G64" s="30"/>
    </row>
    <row r="65" spans="2:7" ht="15" customHeight="1" x14ac:dyDescent="0.25">
      <c r="B65" s="30"/>
      <c r="C65" s="30"/>
      <c r="D65" s="30"/>
      <c r="E65" s="30"/>
      <c r="F65" s="30"/>
      <c r="G65" s="30"/>
    </row>
    <row r="66" spans="2:7" ht="15" customHeight="1" x14ac:dyDescent="0.25">
      <c r="B66" s="30"/>
      <c r="C66" s="30"/>
      <c r="D66" s="30"/>
      <c r="E66" s="30"/>
      <c r="F66" s="30"/>
      <c r="G66" s="30"/>
    </row>
    <row r="67" spans="2:7" ht="15" customHeight="1" x14ac:dyDescent="0.25">
      <c r="B67" s="30"/>
      <c r="C67" s="30"/>
      <c r="D67" s="30"/>
      <c r="E67" s="30"/>
      <c r="F67" s="30"/>
      <c r="G67" s="30"/>
    </row>
    <row r="68" spans="2:7" ht="15" customHeight="1" x14ac:dyDescent="0.25">
      <c r="B68" s="30"/>
      <c r="C68" s="30"/>
      <c r="D68" s="30"/>
      <c r="E68" s="30"/>
      <c r="F68" s="30"/>
      <c r="G68" s="30"/>
    </row>
    <row r="69" spans="2:7" ht="15" customHeight="1" x14ac:dyDescent="0.25">
      <c r="B69" s="30"/>
      <c r="C69" s="30"/>
      <c r="D69" s="30"/>
      <c r="E69" s="30"/>
      <c r="F69" s="30"/>
      <c r="G69" s="30"/>
    </row>
    <row r="70" spans="2:7" ht="15" customHeight="1" x14ac:dyDescent="0.25">
      <c r="B70" s="30"/>
      <c r="C70" s="30"/>
      <c r="D70" s="30"/>
      <c r="E70" s="30"/>
      <c r="F70" s="30"/>
      <c r="G70" s="30"/>
    </row>
    <row r="71" spans="2:7" ht="15" customHeight="1" x14ac:dyDescent="0.25">
      <c r="B71" s="30"/>
      <c r="C71" s="30"/>
      <c r="D71" s="30"/>
      <c r="E71" s="30"/>
      <c r="F71" s="30"/>
      <c r="G71" s="30"/>
    </row>
    <row r="72" spans="2:7" ht="15" customHeight="1" x14ac:dyDescent="0.25">
      <c r="B72" s="30"/>
      <c r="C72" s="30"/>
      <c r="D72" s="30"/>
      <c r="E72" s="30"/>
      <c r="F72" s="30"/>
      <c r="G72" s="30"/>
    </row>
    <row r="73" spans="2:7" ht="15" customHeight="1" x14ac:dyDescent="0.25">
      <c r="B73" s="30"/>
      <c r="C73" s="30"/>
      <c r="D73" s="30"/>
      <c r="E73" s="30"/>
      <c r="F73" s="30"/>
      <c r="G73" s="30"/>
    </row>
    <row r="74" spans="2:7" ht="15" customHeight="1" x14ac:dyDescent="0.25">
      <c r="B74" s="30"/>
      <c r="C74" s="30"/>
      <c r="D74" s="30"/>
      <c r="E74" s="30"/>
      <c r="F74" s="30"/>
      <c r="G74" s="30"/>
    </row>
    <row r="75" spans="2:7" ht="15" customHeight="1" x14ac:dyDescent="0.25">
      <c r="B75" s="30"/>
      <c r="C75" s="30"/>
      <c r="D75" s="30"/>
      <c r="E75" s="30"/>
      <c r="F75" s="30"/>
      <c r="G75" s="30"/>
    </row>
    <row r="76" spans="2:7" ht="15" customHeight="1" x14ac:dyDescent="0.25">
      <c r="B76" s="30"/>
      <c r="C76" s="30"/>
      <c r="D76" s="30"/>
      <c r="E76" s="30"/>
      <c r="F76" s="30"/>
      <c r="G76" s="30"/>
    </row>
    <row r="77" spans="2:7" ht="15" customHeight="1" x14ac:dyDescent="0.25">
      <c r="B77" s="30"/>
      <c r="C77" s="30"/>
      <c r="D77" s="30"/>
      <c r="E77" s="30"/>
      <c r="F77" s="30"/>
      <c r="G77" s="30"/>
    </row>
    <row r="78" spans="2:7" ht="15" customHeight="1" x14ac:dyDescent="0.25">
      <c r="B78" s="30"/>
      <c r="C78" s="30"/>
      <c r="D78" s="30"/>
      <c r="E78" s="30"/>
      <c r="F78" s="30"/>
      <c r="G78" s="30"/>
    </row>
    <row r="79" spans="2:7" ht="15" customHeight="1" x14ac:dyDescent="0.25">
      <c r="B79" s="30"/>
      <c r="C79" s="30"/>
      <c r="D79" s="30"/>
      <c r="E79" s="30"/>
      <c r="F79" s="30"/>
      <c r="G79" s="30"/>
    </row>
    <row r="80" spans="2:7" ht="15" customHeight="1" x14ac:dyDescent="0.25">
      <c r="B80" s="30"/>
      <c r="C80" s="30"/>
      <c r="D80" s="30"/>
      <c r="E80" s="30"/>
      <c r="F80" s="30"/>
      <c r="G80" s="30"/>
    </row>
    <row r="81" spans="2:13" ht="15" x14ac:dyDescent="0.25"/>
    <row r="82" spans="2:13" ht="15" x14ac:dyDescent="0.25"/>
    <row r="83" spans="2:13" ht="15" x14ac:dyDescent="0.25"/>
    <row r="84" spans="2:13" ht="15" x14ac:dyDescent="0.25"/>
    <row r="85" spans="2:13" s="15" customFormat="1" ht="15.75" thickBot="1" x14ac:dyDescent="0.3"/>
    <row r="86" spans="2:13" ht="16.5" thickBot="1" x14ac:dyDescent="0.3">
      <c r="B86" s="557" t="s">
        <v>322</v>
      </c>
      <c r="C86" s="558"/>
      <c r="D86" s="559"/>
    </row>
    <row r="87" spans="2:13" ht="9.1999999999999993" customHeight="1" x14ac:dyDescent="0.3">
      <c r="B87" s="31"/>
      <c r="C87" s="15"/>
      <c r="D87" s="15"/>
      <c r="E87" s="15"/>
      <c r="F87" s="15"/>
      <c r="G87" s="15"/>
      <c r="H87" s="15"/>
      <c r="I87" s="15"/>
    </row>
    <row r="88" spans="2:13" ht="15.95" customHeight="1" x14ac:dyDescent="0.25">
      <c r="B88" s="560" t="s">
        <v>323</v>
      </c>
      <c r="C88" s="560"/>
      <c r="D88" s="560"/>
      <c r="E88" s="560"/>
      <c r="F88" s="560"/>
      <c r="G88" s="560"/>
      <c r="H88" s="560"/>
      <c r="I88" s="560"/>
      <c r="J88" s="560"/>
      <c r="K88" s="560"/>
      <c r="L88" s="560"/>
      <c r="M88" s="560"/>
    </row>
    <row r="89" spans="2:13" ht="15.95" customHeight="1" x14ac:dyDescent="0.25">
      <c r="B89" s="560"/>
      <c r="C89" s="560"/>
      <c r="D89" s="560"/>
      <c r="E89" s="560"/>
      <c r="F89" s="560"/>
      <c r="G89" s="560"/>
      <c r="H89" s="560"/>
      <c r="I89" s="560"/>
      <c r="J89" s="560"/>
      <c r="K89" s="560"/>
      <c r="L89" s="560"/>
      <c r="M89" s="560"/>
    </row>
    <row r="90" spans="2:13" ht="15.95" customHeight="1" x14ac:dyDescent="0.25">
      <c r="B90" s="560"/>
      <c r="C90" s="560"/>
      <c r="D90" s="560"/>
      <c r="E90" s="560"/>
      <c r="F90" s="560"/>
      <c r="G90" s="560"/>
      <c r="H90" s="560"/>
      <c r="I90" s="560"/>
      <c r="J90" s="560"/>
      <c r="K90" s="560"/>
      <c r="L90" s="560"/>
      <c r="M90" s="560"/>
    </row>
    <row r="91" spans="2:13" ht="15.95" customHeight="1" x14ac:dyDescent="0.25">
      <c r="B91" s="560"/>
      <c r="C91" s="560"/>
      <c r="D91" s="560"/>
      <c r="E91" s="560"/>
      <c r="F91" s="560"/>
      <c r="G91" s="560"/>
      <c r="H91" s="560"/>
      <c r="I91" s="560"/>
      <c r="J91" s="560"/>
      <c r="K91" s="560"/>
      <c r="L91" s="560"/>
      <c r="M91" s="560"/>
    </row>
  </sheetData>
  <sheetProtection formatCells="0" formatColumns="0" formatRows="0" insertColumns="0" insertRows="0" insertHyperlinks="0" deleteColumns="0" deleteRows="0" selectLockedCells="1" sort="0" autoFilter="0" pivotTables="0" selectUnlockedCells="1"/>
  <mergeCells count="9">
    <mergeCell ref="B86:D86"/>
    <mergeCell ref="B88:M91"/>
    <mergeCell ref="C2:M5"/>
    <mergeCell ref="B2:B5"/>
    <mergeCell ref="B28:D28"/>
    <mergeCell ref="B7:D7"/>
    <mergeCell ref="B9:M14"/>
    <mergeCell ref="B15:M18"/>
    <mergeCell ref="B19:G26"/>
  </mergeCells>
  <hyperlinks>
    <hyperlink ref="A2" location="OPCIONES!A1" display="OPCIONES" xr:uid="{00000000-0004-0000-0200-000000000000}"/>
  </hyperlinks>
  <pageMargins left="0.25" right="0.25" top="0.75" bottom="0.75" header="0.3" footer="0.3"/>
  <pageSetup scale="57"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tabColor theme="0"/>
  </sheetPr>
  <dimension ref="A1:CE120"/>
  <sheetViews>
    <sheetView showGridLines="0" topLeftCell="J64" zoomScale="80" zoomScaleNormal="80" zoomScaleSheetLayoutView="80" workbookViewId="0">
      <selection activeCell="N65" sqref="N65"/>
    </sheetView>
  </sheetViews>
  <sheetFormatPr baseColWidth="10" defaultColWidth="11.42578125" defaultRowHeight="15" x14ac:dyDescent="0.2"/>
  <cols>
    <col min="1" max="1" width="17" style="38" customWidth="1"/>
    <col min="2" max="2" width="11.5703125" style="2" customWidth="1"/>
    <col min="3" max="3" width="20.140625" style="3" customWidth="1"/>
    <col min="4" max="4" width="20.42578125" style="1" customWidth="1"/>
    <col min="5" max="5" width="17.140625" style="1" customWidth="1"/>
    <col min="6" max="6" width="19.7109375" style="1" customWidth="1"/>
    <col min="7" max="7" width="15" style="38" customWidth="1"/>
    <col min="8" max="8" width="14.42578125" style="38" customWidth="1"/>
    <col min="9" max="9" width="12.28515625" style="38" customWidth="1"/>
    <col min="10" max="10" width="14.140625" style="38" customWidth="1"/>
    <col min="11" max="11" width="20.5703125" style="38" customWidth="1"/>
    <col min="12" max="12" width="34.42578125" style="38" customWidth="1"/>
    <col min="13" max="13" width="54.42578125" style="38" customWidth="1"/>
    <col min="14" max="14" width="73" style="38" customWidth="1"/>
    <col min="15" max="15" width="28.140625" style="38" customWidth="1"/>
    <col min="16" max="22" width="11.42578125" style="38" customWidth="1"/>
    <col min="23" max="16384" width="11.42578125" style="38"/>
  </cols>
  <sheetData>
    <row r="1" spans="1:15" ht="22.5" customHeight="1" thickBot="1" x14ac:dyDescent="0.25">
      <c r="A1" s="499" t="s">
        <v>1049</v>
      </c>
    </row>
    <row r="2" spans="1:15" ht="23.25" customHeight="1" x14ac:dyDescent="0.2">
      <c r="A2" s="143"/>
      <c r="B2" s="149" t="s">
        <v>793</v>
      </c>
      <c r="C2" s="150"/>
      <c r="D2" s="153"/>
      <c r="E2" s="577" t="s">
        <v>681</v>
      </c>
      <c r="F2" s="578"/>
      <c r="G2" s="578"/>
      <c r="H2" s="578"/>
      <c r="I2" s="578"/>
      <c r="J2" s="578"/>
      <c r="K2" s="578"/>
      <c r="L2" s="578"/>
      <c r="M2" s="578"/>
      <c r="N2" s="578"/>
      <c r="O2" s="579"/>
    </row>
    <row r="3" spans="1:15" ht="23.25" customHeight="1" x14ac:dyDescent="0.2">
      <c r="A3" s="144"/>
      <c r="B3" s="151" t="s">
        <v>794</v>
      </c>
      <c r="C3" s="152"/>
      <c r="D3" s="154"/>
      <c r="E3" s="580"/>
      <c r="F3" s="581"/>
      <c r="G3" s="581"/>
      <c r="H3" s="581"/>
      <c r="I3" s="581"/>
      <c r="J3" s="581"/>
      <c r="K3" s="581"/>
      <c r="L3" s="581"/>
      <c r="M3" s="581"/>
      <c r="N3" s="581"/>
      <c r="O3" s="582"/>
    </row>
    <row r="4" spans="1:15" ht="23.25" customHeight="1" x14ac:dyDescent="0.2">
      <c r="A4" s="144"/>
      <c r="B4" s="146" t="s">
        <v>795</v>
      </c>
      <c r="C4" s="147"/>
      <c r="D4" s="148"/>
      <c r="E4" s="580"/>
      <c r="F4" s="581"/>
      <c r="G4" s="581"/>
      <c r="H4" s="581"/>
      <c r="I4" s="581"/>
      <c r="J4" s="581"/>
      <c r="K4" s="581"/>
      <c r="L4" s="581"/>
      <c r="M4" s="581"/>
      <c r="N4" s="581"/>
      <c r="O4" s="582"/>
    </row>
    <row r="5" spans="1:15" ht="38.25" customHeight="1" thickBot="1" x14ac:dyDescent="0.25">
      <c r="A5" s="145"/>
      <c r="B5" s="586" t="s">
        <v>796</v>
      </c>
      <c r="C5" s="587"/>
      <c r="D5" s="588"/>
      <c r="E5" s="583"/>
      <c r="F5" s="584"/>
      <c r="G5" s="584"/>
      <c r="H5" s="584"/>
      <c r="I5" s="584"/>
      <c r="J5" s="584"/>
      <c r="K5" s="584"/>
      <c r="L5" s="584"/>
      <c r="M5" s="584"/>
      <c r="N5" s="584"/>
      <c r="O5" s="585"/>
    </row>
    <row r="6" spans="1:15" hidden="1" x14ac:dyDescent="0.2">
      <c r="B6" s="2" t="s">
        <v>114</v>
      </c>
      <c r="D6" s="6" t="s">
        <v>8</v>
      </c>
      <c r="F6" s="6" t="s">
        <v>336</v>
      </c>
      <c r="G6" s="38" t="s">
        <v>32</v>
      </c>
      <c r="H6" s="38" t="s">
        <v>59</v>
      </c>
      <c r="I6" s="38" t="s">
        <v>70</v>
      </c>
      <c r="J6" s="38" t="s">
        <v>75</v>
      </c>
      <c r="O6" s="38" t="s">
        <v>6</v>
      </c>
    </row>
    <row r="7" spans="1:15" hidden="1" x14ac:dyDescent="0.2">
      <c r="B7" s="2" t="s">
        <v>115</v>
      </c>
      <c r="D7" s="6" t="s">
        <v>370</v>
      </c>
      <c r="F7" s="6" t="s">
        <v>349</v>
      </c>
      <c r="G7" s="38" t="s">
        <v>30</v>
      </c>
      <c r="H7" s="38" t="s">
        <v>60</v>
      </c>
      <c r="I7" s="38" t="s">
        <v>71</v>
      </c>
      <c r="J7" s="38" t="s">
        <v>76</v>
      </c>
      <c r="O7" s="38" t="s">
        <v>19</v>
      </c>
    </row>
    <row r="8" spans="1:15" hidden="1" x14ac:dyDescent="0.2">
      <c r="B8" s="2" t="s">
        <v>116</v>
      </c>
      <c r="D8" s="6" t="s">
        <v>371</v>
      </c>
      <c r="F8" s="6" t="s">
        <v>342</v>
      </c>
      <c r="G8" s="38" t="s">
        <v>28</v>
      </c>
      <c r="H8" s="38" t="s">
        <v>61</v>
      </c>
      <c r="I8" s="38" t="s">
        <v>72</v>
      </c>
      <c r="J8" s="38" t="s">
        <v>77</v>
      </c>
    </row>
    <row r="9" spans="1:15" hidden="1" x14ac:dyDescent="0.2">
      <c r="B9" s="2" t="s">
        <v>117</v>
      </c>
      <c r="D9" s="6" t="s">
        <v>372</v>
      </c>
      <c r="F9" s="6" t="s">
        <v>346</v>
      </c>
      <c r="G9" s="38" t="s">
        <v>29</v>
      </c>
      <c r="H9" s="38" t="s">
        <v>62</v>
      </c>
      <c r="I9" s="38" t="s">
        <v>73</v>
      </c>
      <c r="J9" s="38" t="s">
        <v>66</v>
      </c>
    </row>
    <row r="10" spans="1:15" hidden="1" x14ac:dyDescent="0.2">
      <c r="B10" s="2" t="s">
        <v>118</v>
      </c>
      <c r="D10" s="6" t="s">
        <v>51</v>
      </c>
      <c r="F10" s="6" t="s">
        <v>361</v>
      </c>
      <c r="G10" s="38" t="s">
        <v>31</v>
      </c>
      <c r="H10" s="38" t="s">
        <v>63</v>
      </c>
      <c r="I10" s="38" t="s">
        <v>37</v>
      </c>
      <c r="J10" s="38" t="s">
        <v>67</v>
      </c>
    </row>
    <row r="11" spans="1:15" hidden="1" x14ac:dyDescent="0.2">
      <c r="B11" s="2" t="s">
        <v>119</v>
      </c>
      <c r="D11" s="6" t="s">
        <v>369</v>
      </c>
      <c r="F11" s="6" t="s">
        <v>350</v>
      </c>
      <c r="G11" s="38" t="s">
        <v>37</v>
      </c>
      <c r="H11" s="38" t="s">
        <v>64</v>
      </c>
      <c r="I11" s="38" t="s">
        <v>74</v>
      </c>
      <c r="J11" s="38" t="s">
        <v>78</v>
      </c>
    </row>
    <row r="12" spans="1:15" hidden="1" x14ac:dyDescent="0.2">
      <c r="B12" s="2" t="s">
        <v>120</v>
      </c>
      <c r="D12" s="6" t="s">
        <v>373</v>
      </c>
      <c r="F12" s="6" t="s">
        <v>337</v>
      </c>
      <c r="G12" s="38" t="s">
        <v>35</v>
      </c>
      <c r="J12" s="38" t="s">
        <v>68</v>
      </c>
    </row>
    <row r="13" spans="1:15" hidden="1" x14ac:dyDescent="0.2">
      <c r="B13" s="2" t="s">
        <v>121</v>
      </c>
      <c r="D13" s="6" t="s">
        <v>374</v>
      </c>
      <c r="F13" s="6" t="s">
        <v>40</v>
      </c>
      <c r="G13" s="38" t="s">
        <v>33</v>
      </c>
    </row>
    <row r="14" spans="1:15" hidden="1" x14ac:dyDescent="0.2">
      <c r="B14" s="2" t="s">
        <v>122</v>
      </c>
      <c r="D14" s="6" t="s">
        <v>375</v>
      </c>
      <c r="F14" s="6" t="s">
        <v>39</v>
      </c>
      <c r="G14" s="38" t="s">
        <v>34</v>
      </c>
      <c r="M14" s="16">
        <v>2</v>
      </c>
    </row>
    <row r="15" spans="1:15" hidden="1" x14ac:dyDescent="0.2">
      <c r="B15" s="2" t="s">
        <v>123</v>
      </c>
      <c r="D15" s="6" t="s">
        <v>376</v>
      </c>
      <c r="F15" s="6" t="s">
        <v>355</v>
      </c>
      <c r="G15" s="38" t="s">
        <v>36</v>
      </c>
      <c r="M15" s="38" t="s">
        <v>237</v>
      </c>
    </row>
    <row r="16" spans="1:15" hidden="1" x14ac:dyDescent="0.2">
      <c r="B16" s="2" t="s">
        <v>124</v>
      </c>
      <c r="D16" s="6" t="s">
        <v>377</v>
      </c>
      <c r="F16" s="6" t="s">
        <v>353</v>
      </c>
      <c r="M16" s="38" t="str">
        <f>+CHOOSE(M14,D6,D7,D8,D9,D10,D11,D12,D13,D14,D15,D16,D17,D18,D19,D20,D21,D22,D23,D24,#REF!)</f>
        <v>Gestión Administrativa</v>
      </c>
    </row>
    <row r="17" spans="2:6" hidden="1" x14ac:dyDescent="0.2">
      <c r="B17" s="2" t="s">
        <v>125</v>
      </c>
      <c r="D17" s="6" t="s">
        <v>378</v>
      </c>
      <c r="F17" s="6" t="s">
        <v>343</v>
      </c>
    </row>
    <row r="18" spans="2:6" hidden="1" x14ac:dyDescent="0.2">
      <c r="B18" s="2" t="s">
        <v>126</v>
      </c>
      <c r="D18" s="6" t="s">
        <v>50</v>
      </c>
      <c r="F18" s="6" t="s">
        <v>339</v>
      </c>
    </row>
    <row r="19" spans="2:6" hidden="1" x14ac:dyDescent="0.2">
      <c r="B19" s="2" t="s">
        <v>127</v>
      </c>
      <c r="D19" s="6" t="s">
        <v>49</v>
      </c>
      <c r="F19" s="6" t="s">
        <v>340</v>
      </c>
    </row>
    <row r="20" spans="2:6" hidden="1" x14ac:dyDescent="0.2">
      <c r="B20" s="2" t="s">
        <v>128</v>
      </c>
      <c r="D20" s="6" t="s">
        <v>52</v>
      </c>
      <c r="F20" s="6" t="s">
        <v>352</v>
      </c>
    </row>
    <row r="21" spans="2:6" hidden="1" x14ac:dyDescent="0.2">
      <c r="B21" s="2" t="s">
        <v>129</v>
      </c>
      <c r="D21" s="6" t="s">
        <v>379</v>
      </c>
      <c r="F21" s="6" t="s">
        <v>335</v>
      </c>
    </row>
    <row r="22" spans="2:6" hidden="1" x14ac:dyDescent="0.2">
      <c r="B22" s="2" t="s">
        <v>130</v>
      </c>
      <c r="D22" s="6" t="s">
        <v>380</v>
      </c>
      <c r="F22" s="6" t="s">
        <v>347</v>
      </c>
    </row>
    <row r="23" spans="2:6" hidden="1" x14ac:dyDescent="0.2">
      <c r="B23" s="2" t="s">
        <v>131</v>
      </c>
      <c r="F23" s="6" t="s">
        <v>333</v>
      </c>
    </row>
    <row r="24" spans="2:6" hidden="1" x14ac:dyDescent="0.2">
      <c r="B24" s="2" t="s">
        <v>132</v>
      </c>
      <c r="F24" s="6" t="s">
        <v>334</v>
      </c>
    </row>
    <row r="25" spans="2:6" hidden="1" x14ac:dyDescent="0.2">
      <c r="B25" s="2" t="s">
        <v>133</v>
      </c>
      <c r="F25" s="6" t="s">
        <v>345</v>
      </c>
    </row>
    <row r="26" spans="2:6" hidden="1" x14ac:dyDescent="0.2">
      <c r="F26" s="6" t="s">
        <v>356</v>
      </c>
    </row>
    <row r="27" spans="2:6" hidden="1" x14ac:dyDescent="0.2">
      <c r="F27" s="6" t="s">
        <v>331</v>
      </c>
    </row>
    <row r="28" spans="2:6" hidden="1" x14ac:dyDescent="0.2">
      <c r="F28" s="6" t="s">
        <v>332</v>
      </c>
    </row>
    <row r="29" spans="2:6" hidden="1" x14ac:dyDescent="0.2">
      <c r="F29" s="6" t="s">
        <v>38</v>
      </c>
    </row>
    <row r="30" spans="2:6" hidden="1" x14ac:dyDescent="0.2">
      <c r="F30" s="6" t="s">
        <v>41</v>
      </c>
    </row>
    <row r="31" spans="2:6" hidden="1" x14ac:dyDescent="0.2">
      <c r="F31" s="6" t="s">
        <v>354</v>
      </c>
    </row>
    <row r="32" spans="2:6" hidden="1" x14ac:dyDescent="0.2">
      <c r="F32" s="6" t="s">
        <v>341</v>
      </c>
    </row>
    <row r="33" spans="2:6" hidden="1" x14ac:dyDescent="0.2">
      <c r="F33" s="6" t="s">
        <v>348</v>
      </c>
    </row>
    <row r="34" spans="2:6" hidden="1" x14ac:dyDescent="0.2">
      <c r="F34" s="6" t="s">
        <v>358</v>
      </c>
    </row>
    <row r="35" spans="2:6" hidden="1" x14ac:dyDescent="0.2">
      <c r="F35" s="6" t="s">
        <v>362</v>
      </c>
    </row>
    <row r="36" spans="2:6" hidden="1" x14ac:dyDescent="0.2">
      <c r="F36" s="6" t="s">
        <v>357</v>
      </c>
    </row>
    <row r="37" spans="2:6" hidden="1" x14ac:dyDescent="0.2">
      <c r="F37" s="6" t="s">
        <v>344</v>
      </c>
    </row>
    <row r="38" spans="2:6" hidden="1" x14ac:dyDescent="0.2">
      <c r="F38" s="6" t="s">
        <v>338</v>
      </c>
    </row>
    <row r="39" spans="2:6" hidden="1" x14ac:dyDescent="0.2">
      <c r="F39" s="6" t="s">
        <v>359</v>
      </c>
    </row>
    <row r="40" spans="2:6" hidden="1" x14ac:dyDescent="0.2">
      <c r="F40" s="6" t="s">
        <v>360</v>
      </c>
    </row>
    <row r="41" spans="2:6" hidden="1" x14ac:dyDescent="0.2">
      <c r="F41" s="6" t="s">
        <v>351</v>
      </c>
    </row>
    <row r="42" spans="2:6" hidden="1" x14ac:dyDescent="0.2">
      <c r="F42" s="6" t="s">
        <v>43</v>
      </c>
    </row>
    <row r="43" spans="2:6" hidden="1" x14ac:dyDescent="0.2">
      <c r="F43" s="6" t="s">
        <v>382</v>
      </c>
    </row>
    <row r="45" spans="2:6" ht="4.5" customHeight="1" x14ac:dyDescent="0.2"/>
    <row r="46" spans="2:6" s="3" customFormat="1" ht="2.25" customHeight="1" thickBot="1" x14ac:dyDescent="0.3">
      <c r="B46" s="11"/>
    </row>
    <row r="47" spans="2:6" s="3" customFormat="1" ht="11.25" hidden="1" customHeight="1" x14ac:dyDescent="0.25">
      <c r="B47" s="11"/>
    </row>
    <row r="48" spans="2:6" s="3" customFormat="1" hidden="1" x14ac:dyDescent="0.25">
      <c r="B48" s="11"/>
    </row>
    <row r="49" spans="1:83" s="3" customFormat="1" hidden="1" x14ac:dyDescent="0.25">
      <c r="B49" s="11"/>
    </row>
    <row r="50" spans="1:83" s="3" customFormat="1" hidden="1" x14ac:dyDescent="0.25">
      <c r="B50" s="11"/>
    </row>
    <row r="51" spans="1:83" s="3" customFormat="1" hidden="1" x14ac:dyDescent="0.25">
      <c r="B51" s="11"/>
    </row>
    <row r="52" spans="1:83" s="3" customFormat="1" ht="15.75" hidden="1" thickBot="1" x14ac:dyDescent="0.3">
      <c r="B52" s="11"/>
    </row>
    <row r="53" spans="1:83" s="3" customFormat="1" ht="33.75" customHeight="1" thickBot="1" x14ac:dyDescent="0.3">
      <c r="A53" s="574" t="s">
        <v>236</v>
      </c>
      <c r="B53" s="575"/>
      <c r="C53" s="575"/>
      <c r="D53" s="575"/>
      <c r="E53" s="575"/>
      <c r="F53" s="575"/>
      <c r="G53" s="575"/>
      <c r="H53" s="575"/>
      <c r="I53" s="575"/>
      <c r="J53" s="575"/>
      <c r="K53" s="575"/>
      <c r="L53" s="575"/>
      <c r="M53" s="575"/>
      <c r="N53" s="575"/>
      <c r="O53" s="576"/>
    </row>
    <row r="54" spans="1:83" s="40" customFormat="1" ht="100.5" customHeight="1" x14ac:dyDescent="0.2">
      <c r="A54" s="142" t="s">
        <v>683</v>
      </c>
      <c r="B54" s="142" t="s">
        <v>328</v>
      </c>
      <c r="C54" s="203" t="s">
        <v>237</v>
      </c>
      <c r="D54" s="203" t="s">
        <v>3</v>
      </c>
      <c r="E54" s="142" t="s">
        <v>329</v>
      </c>
      <c r="F54" s="28" t="s">
        <v>330</v>
      </c>
      <c r="G54" s="28" t="s">
        <v>10</v>
      </c>
      <c r="H54" s="28" t="s">
        <v>58</v>
      </c>
      <c r="I54" s="28" t="s">
        <v>65</v>
      </c>
      <c r="J54" s="28" t="s">
        <v>69</v>
      </c>
      <c r="K54" s="28" t="s">
        <v>754</v>
      </c>
      <c r="L54" s="28" t="s">
        <v>755</v>
      </c>
      <c r="M54" s="28" t="s">
        <v>756</v>
      </c>
      <c r="N54" s="28" t="s">
        <v>757</v>
      </c>
      <c r="O54" s="28" t="s">
        <v>79</v>
      </c>
    </row>
    <row r="55" spans="1:83" s="25" customFormat="1" ht="213" hidden="1" customHeight="1" x14ac:dyDescent="0.2">
      <c r="A55" s="91" t="s">
        <v>610</v>
      </c>
      <c r="B55" s="42" t="s">
        <v>142</v>
      </c>
      <c r="C55" s="27" t="s">
        <v>8</v>
      </c>
      <c r="D55" s="61" t="s">
        <v>8</v>
      </c>
      <c r="E55" s="42" t="s">
        <v>363</v>
      </c>
      <c r="F55" s="44" t="s">
        <v>332</v>
      </c>
      <c r="G55" s="44" t="s">
        <v>37</v>
      </c>
      <c r="H55" s="43" t="s">
        <v>60</v>
      </c>
      <c r="I55" s="43" t="s">
        <v>70</v>
      </c>
      <c r="J55" s="43" t="s">
        <v>77</v>
      </c>
      <c r="K55" s="91" t="s">
        <v>684</v>
      </c>
      <c r="L55" s="92" t="s">
        <v>1036</v>
      </c>
      <c r="M55" s="92" t="s">
        <v>685</v>
      </c>
      <c r="N55" s="45" t="str">
        <f t="shared" ref="N55:N62" si="0">+CONCATENATE(K55," ",L55," ",M55)</f>
        <v>Posibilidad de pérdida Económica y Reputacional por el incumplimiento en la ejecución del presupuesto de inversión y en las metas proyecto y PND debido a: 
1. Deficiencias en la programación y seguimiento del plan anual de adquisiciones.
2. Situaciones anormales de carácter misional que afecten la programación y diseño del plan de adquisiciones
3. Compromisos institucionales no previstos.
4. Expedición del CDP que no esté dentro de la programación presupuestal.
5. Reservas presupuestales.</v>
      </c>
      <c r="O55" s="43" t="s">
        <v>19</v>
      </c>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row>
    <row r="56" spans="1:83" s="25" customFormat="1" ht="204" hidden="1" customHeight="1" x14ac:dyDescent="0.2">
      <c r="A56" s="91" t="s">
        <v>613</v>
      </c>
      <c r="B56" s="42" t="s">
        <v>144</v>
      </c>
      <c r="C56" s="27" t="s">
        <v>8</v>
      </c>
      <c r="D56" s="61" t="s">
        <v>8</v>
      </c>
      <c r="E56" s="42" t="s">
        <v>364</v>
      </c>
      <c r="F56" s="44" t="s">
        <v>332</v>
      </c>
      <c r="G56" s="44" t="s">
        <v>37</v>
      </c>
      <c r="H56" s="43" t="s">
        <v>64</v>
      </c>
      <c r="I56" s="43" t="s">
        <v>72</v>
      </c>
      <c r="J56" s="43" t="s">
        <v>78</v>
      </c>
      <c r="K56" s="91" t="s">
        <v>686</v>
      </c>
      <c r="L56" s="92" t="s">
        <v>687</v>
      </c>
      <c r="M56" s="92" t="s">
        <v>688</v>
      </c>
      <c r="N56" s="62" t="str">
        <f t="shared" si="0"/>
        <v>Posibilidad de pérdida Reputacional  por la desarticulación de los elementos del Plan Estratégico Institucional (PEI) con los planes y proyectos del IGAC debido a:
1. Desconocimiento del plan estratégico y objetivos institucionales por parte de las áreas misionales y administrativas. 
2. Falta de articulación de las áreas misionales, estratégicas y de apoyo de la Entidad para el desarrollo de sus funciones.
3. Falta de compromiso de la Alta Dirección para el monitoreo del cumplimiento de las metas del plan estratégico.
4. Ausencia de comunicación con entidades del mismo sector para el cumplimiento de metas y proyectos.</v>
      </c>
      <c r="O56" s="43" t="s">
        <v>19</v>
      </c>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row>
    <row r="57" spans="1:83" s="25" customFormat="1" ht="151.5" hidden="1" customHeight="1" x14ac:dyDescent="0.2">
      <c r="A57" s="91" t="s">
        <v>615</v>
      </c>
      <c r="B57" s="42" t="s">
        <v>145</v>
      </c>
      <c r="C57" s="27" t="s">
        <v>8</v>
      </c>
      <c r="D57" s="61" t="s">
        <v>8</v>
      </c>
      <c r="E57" s="42" t="s">
        <v>365</v>
      </c>
      <c r="F57" s="44" t="s">
        <v>332</v>
      </c>
      <c r="G57" s="44" t="s">
        <v>34</v>
      </c>
      <c r="H57" s="43" t="s">
        <v>62</v>
      </c>
      <c r="I57" s="43" t="s">
        <v>72</v>
      </c>
      <c r="J57" s="43" t="s">
        <v>68</v>
      </c>
      <c r="K57" s="91" t="s">
        <v>686</v>
      </c>
      <c r="L57" s="91" t="s">
        <v>689</v>
      </c>
      <c r="M57" s="93" t="s">
        <v>690</v>
      </c>
      <c r="N57" s="62" t="str">
        <f t="shared" si="0"/>
        <v>Posibilidad de pérdida Reputacional por Ia inconsistencias en la información reportada en los aplicativos internos y externos de la entidad debido a: 
1. Asignación inadecuada de perfiles de usuario en los sistemas de información.
2. Presión de superiores jerárquicamente para la alteración o uso indebido de los sistemas de información.
3. Ausencia de lineamientos para el registro de información en los aplicativos. 
4. Acciones intencionadas por las personas con acceso a los aplicativos para alterar la información. 
5. Desconocimiento de los aplicativos y su funcionamiento por parte de los servidores públicos.</v>
      </c>
      <c r="O57" s="46" t="s">
        <v>19</v>
      </c>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row>
    <row r="58" spans="1:83" s="25" customFormat="1" ht="108" hidden="1" customHeight="1" x14ac:dyDescent="0.2">
      <c r="A58" s="91" t="s">
        <v>617</v>
      </c>
      <c r="B58" s="42" t="s">
        <v>152</v>
      </c>
      <c r="C58" s="27" t="s">
        <v>8</v>
      </c>
      <c r="D58" s="61" t="s">
        <v>8</v>
      </c>
      <c r="E58" s="42" t="s">
        <v>366</v>
      </c>
      <c r="F58" s="44" t="s">
        <v>331</v>
      </c>
      <c r="G58" s="44" t="s">
        <v>37</v>
      </c>
      <c r="H58" s="43" t="s">
        <v>64</v>
      </c>
      <c r="I58" s="43" t="s">
        <v>72</v>
      </c>
      <c r="J58" s="43" t="s">
        <v>76</v>
      </c>
      <c r="K58" s="91" t="s">
        <v>686</v>
      </c>
      <c r="L58" s="91" t="s">
        <v>691</v>
      </c>
      <c r="M58" s="92" t="s">
        <v>692</v>
      </c>
      <c r="N58" s="62" t="str">
        <f t="shared" si="0"/>
        <v>Posibilidad de pérdida Reputacional por el incumplimiento de la meta de implementación del MIPG en la entidad, debido a:
1. Alta rotación de personal.
2. Falta de capacitación en los temas referentes al sistema de gestión y MIPG para el personal antiguo y nuevo de la Entidad.
3. No aplicación de medidas de control y seguimiento a los requisitos normativos desde el proceso de Direccionamiento Estratégico y Planeación.
4.  Falta de Direccionamiento para la aplicación de los objetivos del MIPG y reconocimiento de su utilidad en la entidad.</v>
      </c>
      <c r="O58" s="47" t="s">
        <v>19</v>
      </c>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row>
    <row r="59" spans="1:83" s="25" customFormat="1" ht="125.25" hidden="1" customHeight="1" x14ac:dyDescent="0.2">
      <c r="A59" s="91" t="s">
        <v>618</v>
      </c>
      <c r="B59" s="42" t="s">
        <v>320</v>
      </c>
      <c r="C59" s="27" t="s">
        <v>8</v>
      </c>
      <c r="D59" s="61" t="s">
        <v>8</v>
      </c>
      <c r="E59" s="42" t="s">
        <v>367</v>
      </c>
      <c r="F59" s="44" t="s">
        <v>331</v>
      </c>
      <c r="G59" s="44" t="s">
        <v>32</v>
      </c>
      <c r="H59" s="43" t="s">
        <v>63</v>
      </c>
      <c r="I59" s="43" t="s">
        <v>72</v>
      </c>
      <c r="J59" s="43" t="s">
        <v>66</v>
      </c>
      <c r="K59" s="91" t="s">
        <v>684</v>
      </c>
      <c r="L59" s="91" t="s">
        <v>693</v>
      </c>
      <c r="M59" s="93" t="s">
        <v>694</v>
      </c>
      <c r="N59" s="62" t="str">
        <f t="shared" si="0"/>
        <v xml:space="preserve">Posibilidad de pérdida Económica y Reputacional  por la gestión inadecuada de los impactos ambientales generados por la entidad debido a:
1. Falta de personal en sede Central y Direcciones Territoriales para el cubrimiento de las actividades del SGA.
2. Debilidad en el reporte de información ambiental desde las Diferentes Sedes.
3. Debilidad en el conocimiento de las buenas prácticas ambientales en el IGAC.
4. Recursos insuficientes para el cumplimiento y mantenimiento de las actividades asociadas a la gestión ambiental de la entidad.  </v>
      </c>
      <c r="O59" s="43" t="s">
        <v>19</v>
      </c>
    </row>
    <row r="60" spans="1:83" s="25" customFormat="1" ht="163.5" hidden="1" customHeight="1" x14ac:dyDescent="0.2">
      <c r="A60" s="91" t="s">
        <v>619</v>
      </c>
      <c r="B60" s="42" t="s">
        <v>368</v>
      </c>
      <c r="C60" s="41" t="s">
        <v>45</v>
      </c>
      <c r="D60" s="61" t="s">
        <v>369</v>
      </c>
      <c r="E60" s="42" t="s">
        <v>381</v>
      </c>
      <c r="F60" s="44" t="s">
        <v>950</v>
      </c>
      <c r="G60" s="44" t="s">
        <v>34</v>
      </c>
      <c r="H60" s="43" t="s">
        <v>64</v>
      </c>
      <c r="I60" s="43" t="s">
        <v>72</v>
      </c>
      <c r="J60" s="43" t="s">
        <v>76</v>
      </c>
      <c r="K60" s="91" t="s">
        <v>684</v>
      </c>
      <c r="L60" s="91" t="s">
        <v>948</v>
      </c>
      <c r="M60" s="92" t="s">
        <v>949</v>
      </c>
      <c r="N60" s="62" t="str">
        <f t="shared" si="0"/>
        <v>Posibilidad de pérdida Económica y Reputacional  por la inoportunidad o imprecisión en la  difusión de la información de la gestión institucional debido a:
1. Desconocimiento de los procedimientos
2. Incumplimiento de  los lineamientos dados por la oficina de difusión y mercadeo
3. Planeación inadecuada de las actividades.
4. Inoportunidad en la invitación para participación en eventos.</v>
      </c>
      <c r="O60" s="43" t="s">
        <v>19</v>
      </c>
    </row>
    <row r="61" spans="1:83" s="25" customFormat="1" ht="138" hidden="1" customHeight="1" x14ac:dyDescent="0.2">
      <c r="A61" s="91" t="s">
        <v>621</v>
      </c>
      <c r="B61" s="42" t="s">
        <v>211</v>
      </c>
      <c r="C61" s="41" t="s">
        <v>45</v>
      </c>
      <c r="D61" s="61" t="s">
        <v>372</v>
      </c>
      <c r="E61" s="42" t="s">
        <v>211</v>
      </c>
      <c r="F61" s="44" t="s">
        <v>372</v>
      </c>
      <c r="G61" s="44" t="s">
        <v>30</v>
      </c>
      <c r="H61" s="43" t="s">
        <v>61</v>
      </c>
      <c r="I61" s="43" t="s">
        <v>71</v>
      </c>
      <c r="J61" s="43" t="s">
        <v>77</v>
      </c>
      <c r="K61" s="91" t="s">
        <v>684</v>
      </c>
      <c r="L61" s="92" t="s">
        <v>1072</v>
      </c>
      <c r="M61" s="91" t="s">
        <v>1055</v>
      </c>
      <c r="N61" s="62" t="str">
        <f t="shared" si="0"/>
        <v>Posibilidad de pérdida Económica y Reputacional por inoportunidad o imprecisión en la difusión y comercialización con eficacia los servicios de la entidad. debido a: 
1. Desconocimiento de los procedimientos.
2. Incumplimiento de los lineamientos dados por la Oficina Comercial.
3. Planeación inadecuada de las actividades.</v>
      </c>
      <c r="O61" s="43" t="s">
        <v>19</v>
      </c>
    </row>
    <row r="62" spans="1:83" s="25" customFormat="1" ht="186" hidden="1" customHeight="1" x14ac:dyDescent="0.2">
      <c r="A62" s="91" t="s">
        <v>623</v>
      </c>
      <c r="B62" s="42" t="s">
        <v>383</v>
      </c>
      <c r="C62" s="27" t="s">
        <v>46</v>
      </c>
      <c r="D62" s="61" t="s">
        <v>375</v>
      </c>
      <c r="E62" s="42" t="s">
        <v>385</v>
      </c>
      <c r="F62" s="44" t="s">
        <v>343</v>
      </c>
      <c r="G62" s="44" t="s">
        <v>28</v>
      </c>
      <c r="H62" s="43" t="s">
        <v>64</v>
      </c>
      <c r="I62" s="43" t="s">
        <v>74</v>
      </c>
      <c r="J62" s="43" t="s">
        <v>78</v>
      </c>
      <c r="K62" s="91" t="s">
        <v>686</v>
      </c>
      <c r="L62" s="92" t="s">
        <v>934</v>
      </c>
      <c r="M62" s="91" t="s">
        <v>1073</v>
      </c>
      <c r="N62" s="62" t="str">
        <f t="shared" si="0"/>
        <v>Posibilidad de pérdida Reputacional por inoportuna atención a las peticiones, quejas, reclamos, denuncias y sugerencias, solicitados por los ciudadanos y grupos de interés en los diferentes canales de atención debido a:
1. Deficiencia en la atención prestada a los ciudadanos o grupos de interés
2. No contar con recursos tecnológicos para hacer seguimiento y agilizar las peticiones presentadas por los ciudadanos
3. Falta de conocimiento del personal de la normatividad vigente en derechos de petición</v>
      </c>
      <c r="O62" s="43" t="s">
        <v>938</v>
      </c>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row>
    <row r="63" spans="1:83" s="25" customFormat="1" ht="226.5" hidden="1" customHeight="1" x14ac:dyDescent="0.2">
      <c r="A63" s="91" t="s">
        <v>625</v>
      </c>
      <c r="B63" s="42" t="s">
        <v>384</v>
      </c>
      <c r="C63" s="27" t="s">
        <v>46</v>
      </c>
      <c r="D63" s="61" t="s">
        <v>375</v>
      </c>
      <c r="E63" s="42" t="s">
        <v>386</v>
      </c>
      <c r="F63" s="44" t="s">
        <v>343</v>
      </c>
      <c r="G63" s="44" t="s">
        <v>30</v>
      </c>
      <c r="H63" s="43" t="s">
        <v>64</v>
      </c>
      <c r="I63" s="43" t="s">
        <v>71</v>
      </c>
      <c r="J63" s="43" t="s">
        <v>76</v>
      </c>
      <c r="K63" s="91" t="s">
        <v>686</v>
      </c>
      <c r="L63" s="91" t="s">
        <v>937</v>
      </c>
      <c r="M63" s="92" t="s">
        <v>936</v>
      </c>
      <c r="N63" s="62" t="str">
        <f t="shared" ref="N63:N67" si="1">+CONCATENATE(K63," ",L63," ",M63)</f>
        <v>Posibilidad de pérdida Reputacional por posibilidad de recibir o solicitar
cualquier dádiva o beneficio a nombre propio o para
terceros, durante la prestación del servicio o la atención al ciudadano debido a:
1. Falta de apropiación de los valores institucionales.
2. Falta de controles en el proceso
3. Incumplimiento de los puntos de control establecidos dentro de los procedimientos
4. Falta de sensibilización a los funcionarios
5. Actos intencionales de personal al interior de la entidad para saltar los controles de los procedimientos.
6. Tráfico de influencias y/o amiguismos</v>
      </c>
      <c r="O63" s="43" t="s">
        <v>938</v>
      </c>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row>
    <row r="64" spans="1:83" s="25" customFormat="1" ht="208.5" customHeight="1" x14ac:dyDescent="0.2">
      <c r="A64" s="91" t="s">
        <v>626</v>
      </c>
      <c r="B64" s="42" t="s">
        <v>387</v>
      </c>
      <c r="C64" s="27" t="s">
        <v>43</v>
      </c>
      <c r="D64" s="61" t="s">
        <v>374</v>
      </c>
      <c r="E64" s="42" t="s">
        <v>234</v>
      </c>
      <c r="F64" s="44" t="s">
        <v>43</v>
      </c>
      <c r="G64" s="44" t="s">
        <v>28</v>
      </c>
      <c r="H64" s="43" t="s">
        <v>64</v>
      </c>
      <c r="I64" s="43" t="s">
        <v>72</v>
      </c>
      <c r="J64" s="43" t="s">
        <v>66</v>
      </c>
      <c r="K64" s="91" t="s">
        <v>686</v>
      </c>
      <c r="L64" s="91" t="s">
        <v>697</v>
      </c>
      <c r="M64" s="91" t="s">
        <v>698</v>
      </c>
      <c r="N64" s="62" t="str">
        <f t="shared" si="1"/>
        <v>Posibilidad de pérdida Reputacional por inobservancia de las actividades tendientes a expedir regulación normativa por parte de la Entidad debido a: 
1. Falta de generación de espacios de participación previo a la expedición del acto administrativo teniendo en cuenta los requerimientos de ley.
2. Asignación de responsabilidades para la expedición de actos administrativos a personal sin las competencias de ley requeridas.
3. Falta de control en los cambios normativos del acto administrativo al interior de la entidad antes de su expedición.</v>
      </c>
      <c r="O64" s="43" t="s">
        <v>19</v>
      </c>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row>
    <row r="65" spans="1:83" s="25" customFormat="1" ht="120" customHeight="1" x14ac:dyDescent="0.2">
      <c r="A65" s="91" t="s">
        <v>627</v>
      </c>
      <c r="B65" s="53" t="s">
        <v>388</v>
      </c>
      <c r="C65" s="27" t="s">
        <v>43</v>
      </c>
      <c r="D65" s="61" t="s">
        <v>374</v>
      </c>
      <c r="E65" s="53" t="s">
        <v>235</v>
      </c>
      <c r="F65" s="44" t="s">
        <v>43</v>
      </c>
      <c r="G65" s="54" t="s">
        <v>28</v>
      </c>
      <c r="H65" s="55" t="s">
        <v>64</v>
      </c>
      <c r="I65" s="55" t="s">
        <v>72</v>
      </c>
      <c r="J65" s="55" t="s">
        <v>66</v>
      </c>
      <c r="K65" s="91" t="s">
        <v>686</v>
      </c>
      <c r="L65" s="91" t="s">
        <v>699</v>
      </c>
      <c r="M65" s="91" t="s">
        <v>700</v>
      </c>
      <c r="N65" s="419" t="str">
        <f t="shared" si="1"/>
        <v>Posibilidad de pérdida Reputacional por declaratoria de inaplicación de la regulación expedida por la entidad debido a que se identifica la ilegalidad del acto por parte de un ente judicial.</v>
      </c>
      <c r="O65" s="55" t="s">
        <v>19</v>
      </c>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row>
    <row r="66" spans="1:83" s="25" customFormat="1" ht="168" hidden="1" customHeight="1" x14ac:dyDescent="0.2">
      <c r="A66" s="91" t="s">
        <v>628</v>
      </c>
      <c r="B66" s="42" t="s">
        <v>196</v>
      </c>
      <c r="C66" s="27" t="s">
        <v>41</v>
      </c>
      <c r="D66" s="61" t="s">
        <v>373</v>
      </c>
      <c r="E66" s="42" t="s">
        <v>402</v>
      </c>
      <c r="F66" s="44" t="s">
        <v>41</v>
      </c>
      <c r="G66" s="44"/>
      <c r="H66" s="43" t="s">
        <v>61</v>
      </c>
      <c r="I66" s="43" t="s">
        <v>71</v>
      </c>
      <c r="J66" s="43" t="s">
        <v>75</v>
      </c>
      <c r="K66" s="91" t="s">
        <v>684</v>
      </c>
      <c r="L66" s="91" t="s">
        <v>701</v>
      </c>
      <c r="M66" s="91" t="s">
        <v>702</v>
      </c>
      <c r="N66" s="62" t="str">
        <f t="shared" si="1"/>
        <v>Posibilidad de pérdida Económica y Reputacional por solicitud o recibimiento de dádivas para generar lineamientos geográficos, certificados o  deslindes que no cumplan con la normatividad vigente,  estándares  o especificaciones técnicas para beneficio propio o de un tercero debido a: 
1. Falta de verificación del cumplimiento de normatividad vigente.
2. Falta de apropiación de principios y valores institucionales.
3. Concentración de actividades de elaboración y revisión de lineamientos geográficos y deslindes en una sola persona.
4. Incumplimiento de los puntos de control establecidos dentro de los procedimientos</v>
      </c>
      <c r="O66" s="43" t="s">
        <v>19</v>
      </c>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row>
    <row r="67" spans="1:83" s="25" customFormat="1" ht="213" hidden="1" customHeight="1" x14ac:dyDescent="0.2">
      <c r="A67" s="91" t="s">
        <v>629</v>
      </c>
      <c r="B67" s="42" t="s">
        <v>389</v>
      </c>
      <c r="C67" s="27" t="s">
        <v>41</v>
      </c>
      <c r="D67" s="61" t="s">
        <v>373</v>
      </c>
      <c r="E67" s="42" t="s">
        <v>403</v>
      </c>
      <c r="F67" s="44" t="s">
        <v>41</v>
      </c>
      <c r="G67" s="44" t="s">
        <v>30</v>
      </c>
      <c r="H67" s="43" t="s">
        <v>64</v>
      </c>
      <c r="I67" s="43" t="s">
        <v>71</v>
      </c>
      <c r="J67" s="43" t="s">
        <v>75</v>
      </c>
      <c r="K67" s="91" t="s">
        <v>686</v>
      </c>
      <c r="L67" s="91" t="s">
        <v>1037</v>
      </c>
      <c r="M67" s="91" t="s">
        <v>703</v>
      </c>
      <c r="N67" s="62" t="str">
        <f t="shared" si="1"/>
        <v>Posibilidad de pérdida Reputacional por manipulación y/o sustracción indebida de información  geográfica durante el proceso  previo a su publicación o presentación de resultados, para beneficio propio o de un tercero. debido a:
1. Filtración y/o pérdida  de la información al momento de su envío físico o digital para revisión de pares temáticos.
2. Falta de apropiación de principios y valores institucionales
3. Deficiencias en el cumplimiento de los lineamientos y controles dados por el IGAC para el manejo de la información confidencial por parte de los funcionarios y contratistas
4. Deficiencias en la seguridad digital 
5. Cultura organizacional orientada a evitar las sanciones ante hechos de corrupción 
6. Falta de mecanismos para identificar la presentación riesgos de corrupción en la Entidad
7. Debilidades en la socialización de la normatividad, controles e instrumentos desarrollados por el IGAC para evitar hechos de corrupción</v>
      </c>
      <c r="O67" s="43" t="s">
        <v>19</v>
      </c>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row>
    <row r="68" spans="1:83" s="25" customFormat="1" ht="207" hidden="1" customHeight="1" x14ac:dyDescent="0.2">
      <c r="A68" s="91" t="s">
        <v>630</v>
      </c>
      <c r="B68" s="495" t="s">
        <v>390</v>
      </c>
      <c r="C68" s="27" t="s">
        <v>41</v>
      </c>
      <c r="D68" s="497" t="s">
        <v>373</v>
      </c>
      <c r="E68" s="495" t="s">
        <v>404</v>
      </c>
      <c r="F68" s="44" t="s">
        <v>41</v>
      </c>
      <c r="G68" s="44" t="s">
        <v>28</v>
      </c>
      <c r="H68" s="43" t="s">
        <v>64</v>
      </c>
      <c r="I68" s="43" t="s">
        <v>73</v>
      </c>
      <c r="J68" s="43" t="s">
        <v>76</v>
      </c>
      <c r="K68" s="91" t="s">
        <v>686</v>
      </c>
      <c r="L68" s="91" t="s">
        <v>704</v>
      </c>
      <c r="M68" s="91" t="s">
        <v>705</v>
      </c>
      <c r="N68" s="62" t="str">
        <f>+CONCATENATE(K68," ",L68," ",M68)</f>
        <v>Posibilidad de pérdida Reputacional por incumplimiento de la normatividad, estándares y/o procedimientos de información geográfica en la generación, actualización y publicación de metodologías, estudios e investigaciones geográficas, deslindes y de la delimitación de entidades territoriales debido a:
1. Desconocimiento de la normatividad vigente y estándares de producción de información geográfica en la generación, actualización y publicación de metodologías, estudios e investigaciones geográficas y de la delimitación de entidades territoriales.
2. Débil validación de la normatividad, estándares y procedimientos en los productos generados
3. Falta o desactualización de procedimientos para la generación, actualización y publicación de metodologías, estudios e investigaciones geográficas y de la delimitación de entidades territoriales</v>
      </c>
      <c r="O68" s="43" t="s">
        <v>19</v>
      </c>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row>
    <row r="69" spans="1:83" s="25" customFormat="1" ht="314.25" hidden="1" customHeight="1" x14ac:dyDescent="0.2">
      <c r="A69" s="91" t="s">
        <v>631</v>
      </c>
      <c r="B69" s="496" t="s">
        <v>391</v>
      </c>
      <c r="C69" s="27" t="s">
        <v>41</v>
      </c>
      <c r="D69" s="497" t="s">
        <v>373</v>
      </c>
      <c r="E69" s="498" t="s">
        <v>405</v>
      </c>
      <c r="F69" s="44" t="s">
        <v>41</v>
      </c>
      <c r="G69" s="95" t="s">
        <v>28</v>
      </c>
      <c r="H69" s="96" t="s">
        <v>64</v>
      </c>
      <c r="I69" s="96" t="s">
        <v>72</v>
      </c>
      <c r="J69" s="96" t="s">
        <v>77</v>
      </c>
      <c r="K69" s="91" t="s">
        <v>686</v>
      </c>
      <c r="L69" s="91" t="s">
        <v>706</v>
      </c>
      <c r="M69" s="91" t="s">
        <v>707</v>
      </c>
      <c r="N69" s="62" t="str">
        <f t="shared" ref="N69:N76" si="2">+CONCATENATE(K69," ",L69," ",M69)</f>
        <v>Posibilidad de pérdida Reputacional por incumplimiento en los tiempos programados para la generación, actualización y publicación de metodologías, estudios e investigaciones geográficas, deslindes y delimitación de las entidades territoriales. debido a:
1. Deficiencias en la planeación de los productos y en el seguimiento al plan de acción anual.
2. Insuficiente personal profesionalizado para la generación de metodologías, estudios e investigaciones geográficas, deslindes y delimitación de las entidades territoriales.
3. Falta de asignación de recursos económicos para la generación de los proyectos y la  publicación  de metodologías, estudios e investigaciones geográficas y delimitación de las entidades territoriales.
4. Falta de los recursos tecnológicos ( Hardware y Software) y algunos existentes se encuentran obsoletos o dañados para el desarrollo de las actividades propias de los estudios e investigaciones geográficas y delimitación de las entidades territoriales.
5. Demoras en los procesos administrativos que apoyan el desarrollo de las actividades técnicas.
6. Demoras para la aprobación o autorización de productos por parte de entes externos</v>
      </c>
      <c r="O69" s="589" t="s">
        <v>19</v>
      </c>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row>
    <row r="70" spans="1:83" s="25" customFormat="1" ht="298.5" hidden="1" customHeight="1" x14ac:dyDescent="0.2">
      <c r="A70" s="91" t="s">
        <v>632</v>
      </c>
      <c r="B70" s="94" t="s">
        <v>392</v>
      </c>
      <c r="C70" s="27" t="s">
        <v>41</v>
      </c>
      <c r="D70" s="61" t="s">
        <v>373</v>
      </c>
      <c r="E70" s="53" t="s">
        <v>758</v>
      </c>
      <c r="F70" s="61" t="s">
        <v>38</v>
      </c>
      <c r="G70" s="95" t="s">
        <v>28</v>
      </c>
      <c r="H70" s="96" t="s">
        <v>64</v>
      </c>
      <c r="I70" s="96" t="s">
        <v>72</v>
      </c>
      <c r="J70" s="96" t="s">
        <v>77</v>
      </c>
      <c r="K70" s="91" t="s">
        <v>686</v>
      </c>
      <c r="L70" s="91" t="s">
        <v>708</v>
      </c>
      <c r="M70" s="91" t="s">
        <v>709</v>
      </c>
      <c r="N70" s="62" t="str">
        <f t="shared" si="2"/>
        <v>Posibilidad de pérdida Reputacional por inoportunidad en la entrega y publicación de la información geodésica a los usuarios debido a:
1. No disposición oportuna de pasajes aéreos, vehículos y viáticos para el desarrollo del mantenimiento correctivo y preventivo y la recuperación de datos de las estaciones.
2. Falla en la comunicación de los servidores de la oficina de informática, líneas telefónicas e internet.
3. Presupuesto insuficiente para la reparación o mantenimiento de estaciones dañadas o fallas de equipos, así como para la adquisición y calibración de equipos geodésicos y topográficos.
4. Planta de personal de geodestas insuficiente para realizar visitas de mantenimiento preventivo y correctivo, así como recolección y publicación de la información.
5. Desconexión de las estaciones geodésicas por desconocimiento de las instituciones en donde se encuentran instaladas o por falta de fluido eléctrico</v>
      </c>
      <c r="O70" s="590"/>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row>
    <row r="71" spans="1:83" s="25" customFormat="1" ht="191.25" hidden="1" customHeight="1" x14ac:dyDescent="0.2">
      <c r="A71" s="91" t="s">
        <v>633</v>
      </c>
      <c r="B71" s="42" t="s">
        <v>392</v>
      </c>
      <c r="C71" s="27" t="s">
        <v>38</v>
      </c>
      <c r="D71" s="61" t="s">
        <v>373</v>
      </c>
      <c r="E71" s="42" t="s">
        <v>406</v>
      </c>
      <c r="F71" s="61" t="s">
        <v>38</v>
      </c>
      <c r="G71" s="44" t="s">
        <v>34</v>
      </c>
      <c r="H71" s="43" t="s">
        <v>62</v>
      </c>
      <c r="I71" s="43" t="s">
        <v>71</v>
      </c>
      <c r="J71" s="43" t="s">
        <v>78</v>
      </c>
      <c r="K71" s="91" t="s">
        <v>686</v>
      </c>
      <c r="L71" s="91" t="s">
        <v>710</v>
      </c>
      <c r="M71" s="91" t="s">
        <v>711</v>
      </c>
      <c r="N71" s="62" t="str">
        <f t="shared" si="2"/>
        <v>Posibilidad de pérdida Reputacional por incumplimiento de estándares de calidad nacionales e internacionales en la generación de información geodésica debido a:
1. Falta de revisión de calidad de resultados que cumplan con los estándares establecidos.
2. Falla en los equipos de toma de datos, generadores de información utilizada como insumo para la generación de datos geodésicos.
3. Ejecución inadecuada de los procesos de cálculo establecidos por el IGAC y entidades externas.
4. Falla en los software de procesamiento utilizados para el cálculo de información geodésica.
5. Desconfiguración de los módulos del software de procesamiento y ajustes generando valores atípicos.</v>
      </c>
      <c r="O71" s="43" t="s">
        <v>19</v>
      </c>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row>
    <row r="72" spans="1:83" s="25" customFormat="1" ht="174.75" hidden="1" customHeight="1" x14ac:dyDescent="0.2">
      <c r="A72" s="91" t="s">
        <v>634</v>
      </c>
      <c r="B72" s="42" t="s">
        <v>393</v>
      </c>
      <c r="C72" s="27" t="s">
        <v>38</v>
      </c>
      <c r="D72" s="61" t="s">
        <v>373</v>
      </c>
      <c r="E72" s="42" t="s">
        <v>407</v>
      </c>
      <c r="F72" s="61" t="s">
        <v>38</v>
      </c>
      <c r="G72" s="44" t="s">
        <v>28</v>
      </c>
      <c r="H72" s="43" t="s">
        <v>64</v>
      </c>
      <c r="I72" s="43" t="s">
        <v>37</v>
      </c>
      <c r="J72" s="43" t="s">
        <v>76</v>
      </c>
      <c r="K72" s="91" t="s">
        <v>686</v>
      </c>
      <c r="L72" s="91" t="s">
        <v>712</v>
      </c>
      <c r="M72" s="91" t="s">
        <v>1035</v>
      </c>
      <c r="N72" s="62" t="str">
        <f t="shared" si="2"/>
        <v>Posibilidad de pérdida Reputacional por solicitud o recepción de dádivas con el objetivo de agilizar o retrasar la entrega de un dato geodésico para beneficio propio o de un tercero debido a:
1. Falta de apropiación de valores institucionales.
2. Falta de verificación del cumplimiento de normatividad vigente, estándares o especificaciones técnicas.
3. Recibimiento de solicitudes del usuario de manera  directa por parte de los funcionarios o contratistas de Gestión Geodésica
4. Publicación inoportuna de los datos geodésicos en la página web</v>
      </c>
      <c r="O72" s="43" t="s">
        <v>19</v>
      </c>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row>
    <row r="73" spans="1:83" s="25" customFormat="1" ht="313.5" hidden="1" customHeight="1" x14ac:dyDescent="0.2">
      <c r="A73" s="91" t="s">
        <v>635</v>
      </c>
      <c r="B73" s="42" t="s">
        <v>394</v>
      </c>
      <c r="C73" s="27" t="s">
        <v>38</v>
      </c>
      <c r="D73" s="61" t="s">
        <v>373</v>
      </c>
      <c r="E73" s="42" t="s">
        <v>408</v>
      </c>
      <c r="F73" s="61" t="s">
        <v>39</v>
      </c>
      <c r="G73" s="44" t="s">
        <v>30</v>
      </c>
      <c r="H73" s="43" t="s">
        <v>60</v>
      </c>
      <c r="I73" s="43" t="s">
        <v>71</v>
      </c>
      <c r="J73" s="43" t="s">
        <v>66</v>
      </c>
      <c r="K73" s="91" t="s">
        <v>684</v>
      </c>
      <c r="L73" s="91" t="s">
        <v>713</v>
      </c>
      <c r="M73" s="91" t="s">
        <v>1008</v>
      </c>
      <c r="N73" s="418" t="str">
        <f t="shared" si="2"/>
        <v>Posibilidad de pérdida Económica y Reputacional por incumplimiento de las especificaciones y estándares de producción cartográfica debido a:
1. Alta rotación de personal que genera pérdida de recurso humano con conocimiento y experticia en los procesos.
2. Desconocimiento por parte del equipo técnico de las especificaciones y estándares de producción o del marco de la infraestructura de datos espaciales ICDE
3. Insuficiente comunicación y socialización de los procesos cartográficos y metodologías de trabajo.
4. Falta de verificación del cumplimiento de normatividad vigente, estándares o especificaciones técnicas durante las diferentes etapas del proceso de producción de información cartográfica básica
5. Daño de los equipos tecnológicos especializados para la producción cartográfica.
6. Falta o insuficiente mantenimiento y/o calibración de equipos de oficina y de campo (topográficos y estaciones de trabajo)
7. Fallas u obsolescencia de la cámara aérea digital
8. Insuficiente software especializado
9. Los datos recopilados durante los trabajos realizados en campo, en algunas ocasiones no cumplen las especificaciones técnicas.
10. Inadecuada capacidad de la infraestructura tecnológica para la producción cartográfica
11. Revisión de los productos cartográficos sin la metodología adecuada para determinar el cumplimiento de los estándares o especificaciones técnicas
12. Débil revisión de la aplicación de los lineamientos de la ICDE durante el proceso de producción cartográfica.</v>
      </c>
      <c r="O73" s="43" t="s">
        <v>19</v>
      </c>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row>
    <row r="74" spans="1:83" s="25" customFormat="1" ht="192.75" hidden="1" customHeight="1" x14ac:dyDescent="0.2">
      <c r="A74" s="91" t="s">
        <v>636</v>
      </c>
      <c r="B74" s="42" t="s">
        <v>395</v>
      </c>
      <c r="C74" s="41" t="s">
        <v>39</v>
      </c>
      <c r="D74" s="61" t="s">
        <v>373</v>
      </c>
      <c r="E74" s="42" t="s">
        <v>409</v>
      </c>
      <c r="F74" s="61" t="s">
        <v>39</v>
      </c>
      <c r="G74" s="44" t="s">
        <v>28</v>
      </c>
      <c r="H74" s="43" t="s">
        <v>64</v>
      </c>
      <c r="I74" s="43" t="s">
        <v>72</v>
      </c>
      <c r="J74" s="43" t="s">
        <v>77</v>
      </c>
      <c r="K74" s="91" t="s">
        <v>686</v>
      </c>
      <c r="L74" s="91" t="s">
        <v>714</v>
      </c>
      <c r="M74" s="91" t="s">
        <v>715</v>
      </c>
      <c r="N74" s="62" t="str">
        <f t="shared" si="2"/>
        <v>Posibilidad de pérdida Reputacional por incumplimiento de los tiempos programados para la atención de requerimientos de usuarios internos y externos en la producción, actualización y disposición de información cartográfica básica debido a:
1. Orden público que limita el acceso a las zonas en el trabajo en campo.
2. Condiciones climatológicas adversas.
3. Eventos externos que impiden realizar la producción o actualización de la información cartográfica.
4. Fallas en los equipos usados
5. Planeación inadecuada
6. Demoras en la actualización de software y hardware 
7. Insuficiente software licenciado.
8. Demoras en los procesos de contratación de personal.
9. Problemas en la consecución de insumos para la producción cartográfica</v>
      </c>
      <c r="O74" s="43" t="s">
        <v>19</v>
      </c>
    </row>
    <row r="75" spans="1:83" s="25" customFormat="1" ht="151.5" hidden="1" customHeight="1" x14ac:dyDescent="0.2">
      <c r="A75" s="91" t="s">
        <v>637</v>
      </c>
      <c r="B75" s="42" t="s">
        <v>396</v>
      </c>
      <c r="C75" s="41" t="s">
        <v>39</v>
      </c>
      <c r="D75" s="61" t="s">
        <v>373</v>
      </c>
      <c r="E75" s="42" t="s">
        <v>410</v>
      </c>
      <c r="F75" s="61" t="s">
        <v>39</v>
      </c>
      <c r="G75" s="44" t="s">
        <v>28</v>
      </c>
      <c r="H75" s="43" t="s">
        <v>64</v>
      </c>
      <c r="I75" s="43" t="s">
        <v>71</v>
      </c>
      <c r="J75" s="43" t="s">
        <v>76</v>
      </c>
      <c r="K75" s="91" t="s">
        <v>686</v>
      </c>
      <c r="L75" s="91" t="s">
        <v>716</v>
      </c>
      <c r="M75" s="91" t="s">
        <v>1074</v>
      </c>
      <c r="N75" s="62" t="str">
        <f t="shared" si="2"/>
        <v>Posibilidad de pérdida Reputacional por recibir dádivas para alterar u omitir información en las diferentes etapas del proceso de producción cartográfica básica para beneficio propio o de un particular. debido a :
1. Falta de verificación del cumplimiento de normatividad vigente, estándares o especificaciones técnicas durante las diferentes etapas del proceso de producción de información cartográfica básica.
2. Falta de apropiación de valores éticos 
3. Falta de control en el manejo de la información
4. Acceso no autorizado a recursos tecnológicos y sistemas de información del proceso cartográfico
5. Tráfico de influencias y/o amiguismos</v>
      </c>
      <c r="O75" s="43" t="s">
        <v>19</v>
      </c>
    </row>
    <row r="76" spans="1:83" s="25" customFormat="1" ht="161.44999999999999" hidden="1" customHeight="1" x14ac:dyDescent="0.2">
      <c r="A76" s="91" t="s">
        <v>638</v>
      </c>
      <c r="B76" s="42" t="s">
        <v>397</v>
      </c>
      <c r="C76" s="41" t="s">
        <v>39</v>
      </c>
      <c r="D76" s="61" t="s">
        <v>373</v>
      </c>
      <c r="E76" s="42" t="s">
        <v>411</v>
      </c>
      <c r="F76" s="61" t="s">
        <v>40</v>
      </c>
      <c r="G76" s="44" t="s">
        <v>28</v>
      </c>
      <c r="H76" s="43" t="s">
        <v>64</v>
      </c>
      <c r="I76" s="43" t="s">
        <v>71</v>
      </c>
      <c r="J76" s="43" t="s">
        <v>76</v>
      </c>
      <c r="K76" s="91" t="s">
        <v>684</v>
      </c>
      <c r="L76" s="91" t="s">
        <v>717</v>
      </c>
      <c r="M76" s="91" t="s">
        <v>1089</v>
      </c>
      <c r="N76" s="62" t="str">
        <f t="shared" si="2"/>
        <v>Posibilidad de pérdida Económica y Reputacional por incumplimiento en la elaboración de los productos programados en el proceso de Gestión Agrológica debido a:
1. Insuficiencia y recortes en el presupuesto asignado.
2. Entrega de productos supeditados al suministro de insumos por parte de terceros lo que dificulta la entrega de los mismos.
3. Problemas de orden público a nivel nacional que pueden afectar las actividades de campo.
4. Planeación inadecuada de las actividades de los estudios agrológicos.
5. Aplicación parcial de los documentos del SGI
6. Personal contratado no idoneo para la ejecución de actividades en el proceso de Gestión Agrológica</v>
      </c>
      <c r="O76" s="43" t="s">
        <v>19</v>
      </c>
    </row>
    <row r="77" spans="1:83" s="25" customFormat="1" ht="168" hidden="1" customHeight="1" x14ac:dyDescent="0.2">
      <c r="A77" s="91" t="s">
        <v>639</v>
      </c>
      <c r="B77" s="42" t="s">
        <v>398</v>
      </c>
      <c r="C77" s="41" t="s">
        <v>40</v>
      </c>
      <c r="D77" s="61" t="s">
        <v>373</v>
      </c>
      <c r="E77" s="42" t="s">
        <v>412</v>
      </c>
      <c r="F77" s="61" t="s">
        <v>40</v>
      </c>
      <c r="G77" s="44" t="s">
        <v>34</v>
      </c>
      <c r="H77" s="43" t="s">
        <v>64</v>
      </c>
      <c r="I77" s="43" t="s">
        <v>72</v>
      </c>
      <c r="J77" s="43" t="s">
        <v>76</v>
      </c>
      <c r="K77" s="91" t="s">
        <v>684</v>
      </c>
      <c r="L77" s="91" t="s">
        <v>718</v>
      </c>
      <c r="M77" s="91" t="s">
        <v>719</v>
      </c>
      <c r="N77" s="62" t="str">
        <f>+CONCATENATE(K77," ",L77," ",M77)</f>
        <v xml:space="preserve">Posibilidad de pérdida Económica y Reputacional por calidad deficiente de los productos generados por la Gestión Agrológica debido a:
1. Deficiencia en la información básica para realizar estudios agrológicos.
2. Incumplimiento de los estándares de producción de información geográfica
3. Ausencia de controles de calidad en las diferentes etapas del proceso
4. Deficiencia o inexistencia en la información básica para realizar estudios agrológicos
5. Aplicación parcial de la documentación del SGI
6. Problemas de orden público a nivel nacional que pueden afectar las actividades de campo.
</v>
      </c>
      <c r="O77" s="43" t="s">
        <v>19</v>
      </c>
    </row>
    <row r="78" spans="1:83" s="25" customFormat="1" ht="134.25" hidden="1" customHeight="1" x14ac:dyDescent="0.2">
      <c r="A78" s="91" t="s">
        <v>640</v>
      </c>
      <c r="B78" s="42" t="s">
        <v>399</v>
      </c>
      <c r="C78" s="41" t="s">
        <v>40</v>
      </c>
      <c r="D78" s="61" t="s">
        <v>373</v>
      </c>
      <c r="E78" s="42" t="s">
        <v>413</v>
      </c>
      <c r="F78" s="61" t="s">
        <v>40</v>
      </c>
      <c r="G78" s="44" t="s">
        <v>34</v>
      </c>
      <c r="H78" s="43" t="s">
        <v>64</v>
      </c>
      <c r="I78" s="43" t="s">
        <v>72</v>
      </c>
      <c r="J78" s="43" t="s">
        <v>77</v>
      </c>
      <c r="K78" s="91" t="s">
        <v>684</v>
      </c>
      <c r="L78" s="91" t="s">
        <v>1090</v>
      </c>
      <c r="M78" s="91" t="s">
        <v>1091</v>
      </c>
      <c r="N78" s="62" t="str">
        <f t="shared" ref="N78:N119" si="3">+CONCATENATE(K78," ",L78," ",M78)</f>
        <v>Posibilidad de pérdida Económica y Reputacional por pérdida de la muestra de suelos en las instalaciones del IGAC debido a:
1. Aplicación parcial de los procedimientos y demás documentos del SGI relacionados con el manejo de la muestra en el LNS.
2. Inadecuada manipulación, almacenamiento y transporte de la muestra
3. Inadecuada identificación, codificación y rotulación de la muestra</v>
      </c>
      <c r="O78" s="43" t="s">
        <v>19</v>
      </c>
    </row>
    <row r="79" spans="1:83" s="25" customFormat="1" ht="147.6" hidden="1" customHeight="1" x14ac:dyDescent="0.2">
      <c r="A79" s="91" t="s">
        <v>641</v>
      </c>
      <c r="B79" s="42" t="s">
        <v>400</v>
      </c>
      <c r="C79" s="41" t="s">
        <v>40</v>
      </c>
      <c r="D79" s="61" t="s">
        <v>373</v>
      </c>
      <c r="E79" s="42" t="s">
        <v>414</v>
      </c>
      <c r="F79" s="61" t="s">
        <v>40</v>
      </c>
      <c r="G79" s="44" t="s">
        <v>30</v>
      </c>
      <c r="H79" s="43" t="s">
        <v>64</v>
      </c>
      <c r="I79" s="43" t="s">
        <v>72</v>
      </c>
      <c r="J79" s="43" t="s">
        <v>66</v>
      </c>
      <c r="K79" s="91" t="s">
        <v>686</v>
      </c>
      <c r="L79" s="91" t="s">
        <v>1092</v>
      </c>
      <c r="M79" s="91" t="s">
        <v>1075</v>
      </c>
      <c r="N79" s="62" t="str">
        <f t="shared" si="3"/>
        <v>Posibilidad de pérdida Reputacional por una posible manipulación de la información o manejo de las muestras del LNS y/o alteración de los resultados de los productos agrológicos para beneficio propio o de un tercero debido a :
1. Presencia de intereses particulares o conflicto de intereses por la destinación del uso del suelo.
2. Debilidades en los procesos de apropiación de valores institucionales
3.Presiones generadas por las relaciones del personal del LNS entre ellos o con sus partes interesadas.
4. Presiones financieras
5. Presiones por proveedores o clientes.
6. Clientelismo y amiguismo</v>
      </c>
      <c r="O79" s="43" t="s">
        <v>19</v>
      </c>
    </row>
    <row r="80" spans="1:83" s="25" customFormat="1" ht="134.25" hidden="1" customHeight="1" x14ac:dyDescent="0.2">
      <c r="A80" s="91" t="s">
        <v>642</v>
      </c>
      <c r="B80" s="42" t="s">
        <v>401</v>
      </c>
      <c r="C80" s="41" t="s">
        <v>40</v>
      </c>
      <c r="D80" s="61" t="s">
        <v>371</v>
      </c>
      <c r="E80" s="42" t="s">
        <v>415</v>
      </c>
      <c r="F80" s="61" t="s">
        <v>338</v>
      </c>
      <c r="G80" s="44" t="s">
        <v>30</v>
      </c>
      <c r="H80" s="43" t="s">
        <v>61</v>
      </c>
      <c r="I80" s="43" t="s">
        <v>71</v>
      </c>
      <c r="J80" s="43" t="s">
        <v>67</v>
      </c>
      <c r="K80" s="91" t="s">
        <v>686</v>
      </c>
      <c r="L80" s="91" t="s">
        <v>720</v>
      </c>
      <c r="M80" s="91" t="s">
        <v>1076</v>
      </c>
      <c r="N80" s="62" t="str">
        <f t="shared" si="3"/>
        <v xml:space="preserve">Posibilidad de pérdida Reputacional por incumplimiento de los estándares de producción (calidad) en la prestación del servicio público Catastral por excepción debido a :
1. Falta de conocimiento de los procedimientos establecidos.
2. Recursos inadecuados o insuficientes.
</v>
      </c>
      <c r="O80" s="43" t="s">
        <v>19</v>
      </c>
    </row>
    <row r="81" spans="1:83" s="25" customFormat="1" ht="128.25" hidden="1" x14ac:dyDescent="0.2">
      <c r="A81" s="91" t="s">
        <v>643</v>
      </c>
      <c r="B81" s="42" t="s">
        <v>214</v>
      </c>
      <c r="C81" s="41" t="s">
        <v>42</v>
      </c>
      <c r="D81" s="61" t="s">
        <v>371</v>
      </c>
      <c r="E81" s="42" t="s">
        <v>416</v>
      </c>
      <c r="F81" s="61" t="s">
        <v>338</v>
      </c>
      <c r="G81" s="44" t="s">
        <v>28</v>
      </c>
      <c r="H81" s="43" t="s">
        <v>64</v>
      </c>
      <c r="I81" s="43" t="s">
        <v>37</v>
      </c>
      <c r="J81" s="43" t="s">
        <v>66</v>
      </c>
      <c r="K81" s="91" t="s">
        <v>686</v>
      </c>
      <c r="L81" s="91" t="s">
        <v>974</v>
      </c>
      <c r="M81" s="91" t="s">
        <v>975</v>
      </c>
      <c r="N81" s="62" t="str">
        <f t="shared" si="3"/>
        <v>Posibilidad de pérdida Reputacional por Inoportunidad en los tiempos establecidos para la entrega de los productos resultados del  proceso de formación y actualización catastral con los municipios en jurisdicción del IGAC debido a:
1. Situaciones de orden Público en  los municipios a Intervenir
2. Condiciones medioambientales que afectan la prestación del servicio.
3. Incumplimiento de los pagos de la entidad contratante.</v>
      </c>
      <c r="O81" s="43" t="s">
        <v>6</v>
      </c>
    </row>
    <row r="82" spans="1:83" s="25" customFormat="1" ht="114" hidden="1" x14ac:dyDescent="0.2">
      <c r="A82" s="91" t="s">
        <v>644</v>
      </c>
      <c r="B82" s="42" t="s">
        <v>217</v>
      </c>
      <c r="C82" s="41" t="s">
        <v>42</v>
      </c>
      <c r="D82" s="61" t="s">
        <v>371</v>
      </c>
      <c r="E82" s="42" t="s">
        <v>419</v>
      </c>
      <c r="F82" s="61" t="s">
        <v>337</v>
      </c>
      <c r="G82" s="44" t="s">
        <v>30</v>
      </c>
      <c r="H82" s="43" t="s">
        <v>64</v>
      </c>
      <c r="I82" s="43" t="s">
        <v>71</v>
      </c>
      <c r="J82" s="43" t="s">
        <v>78</v>
      </c>
      <c r="K82" s="91" t="s">
        <v>686</v>
      </c>
      <c r="L82" s="91" t="s">
        <v>978</v>
      </c>
      <c r="M82" s="91" t="s">
        <v>722</v>
      </c>
      <c r="N82" s="62" t="str">
        <f t="shared" si="3"/>
        <v>Posibilidad de pérdida Reputacional Inoportunidad en los tiempos establecidos para la entrega de los avalúos comerciales  
debido a:
1. Situaciones de orden Público en  los municipios a Intervenir
2. Condiciones medioambientales que afectan la prestación del servicio.
3. Incumplimiento de los pagos de la entidad contratante.</v>
      </c>
      <c r="O82" s="43" t="s">
        <v>6</v>
      </c>
    </row>
    <row r="83" spans="1:83" s="25" customFormat="1" ht="85.5" hidden="1" x14ac:dyDescent="0.2">
      <c r="A83" s="91" t="s">
        <v>645</v>
      </c>
      <c r="B83" s="42" t="s">
        <v>215</v>
      </c>
      <c r="C83" s="41" t="s">
        <v>42</v>
      </c>
      <c r="D83" s="61" t="s">
        <v>371</v>
      </c>
      <c r="E83" s="42" t="s">
        <v>417</v>
      </c>
      <c r="F83" s="61" t="s">
        <v>336</v>
      </c>
      <c r="G83" s="44" t="s">
        <v>34</v>
      </c>
      <c r="H83" s="43" t="s">
        <v>64</v>
      </c>
      <c r="I83" s="43" t="s">
        <v>37</v>
      </c>
      <c r="J83" s="43" t="s">
        <v>66</v>
      </c>
      <c r="K83" s="91" t="s">
        <v>686</v>
      </c>
      <c r="L83" s="91" t="s">
        <v>721</v>
      </c>
      <c r="M83" s="91" t="s">
        <v>981</v>
      </c>
      <c r="N83" s="62" t="str">
        <f t="shared" si="3"/>
        <v xml:space="preserve">Posibilidad de pérdida Reputacional por solicitar o recibir dinero o dádivas por la realización u omisión de actos en la prestación de servicios o trámites catastrales, con el propósito de beneficiar a un particular. debido a:
1. Falta  de Personal
2. Recursos inadecuados o insuficientes.
</v>
      </c>
      <c r="O83" s="43" t="s">
        <v>6</v>
      </c>
    </row>
    <row r="84" spans="1:83" s="25" customFormat="1" ht="238.5" hidden="1" customHeight="1" x14ac:dyDescent="0.2">
      <c r="A84" s="91" t="s">
        <v>646</v>
      </c>
      <c r="B84" s="42" t="s">
        <v>216</v>
      </c>
      <c r="C84" s="41" t="s">
        <v>42</v>
      </c>
      <c r="D84" s="61" t="s">
        <v>379</v>
      </c>
      <c r="E84" s="42" t="s">
        <v>418</v>
      </c>
      <c r="F84" s="61" t="s">
        <v>360</v>
      </c>
      <c r="G84" s="44" t="s">
        <v>34</v>
      </c>
      <c r="H84" s="43" t="s">
        <v>64</v>
      </c>
      <c r="I84" s="43" t="s">
        <v>71</v>
      </c>
      <c r="J84" s="43" t="s">
        <v>66</v>
      </c>
      <c r="K84" s="91" t="s">
        <v>684</v>
      </c>
      <c r="L84" s="91" t="s">
        <v>723</v>
      </c>
      <c r="M84" s="91" t="s">
        <v>1026</v>
      </c>
      <c r="N84" s="62" t="str">
        <f t="shared" si="3"/>
        <v xml:space="preserve">Posibilidad de pérdida Económica y Reputacional por inoportunidad en la prestación de servicios o en la entrega de productos debido a:
1. Inadecuada gestión de la infraestructura física y tecnológica.
2. Inadecuado manejo en la asignación de correspondencia de servicios solicitados por terceros
3. Demoras en los procesos contractuales 
4. Baja capacidad institucional, por la alta rotación de personal, se pierde continuidad y conocimientos de funcionarios y contratistas.
5. Deficiencia en la comunicación y coordinación dentro de los procesos del IGAC para la entrega de productos internos a tiempo.
6. Insuficiente asignación de recursos frente a los compromisos del proceso.
7. Inadecuada planeación del proyecto.
8. Contingencias que dificulten los desplazamientos de personal para realizar trabajos en campo. </v>
      </c>
      <c r="O84" s="43" t="s">
        <v>6</v>
      </c>
    </row>
    <row r="85" spans="1:83" s="25" customFormat="1" ht="153.75" hidden="1" customHeight="1" x14ac:dyDescent="0.2">
      <c r="A85" s="91" t="s">
        <v>647</v>
      </c>
      <c r="B85" s="42" t="s">
        <v>427</v>
      </c>
      <c r="C85" s="27" t="s">
        <v>47</v>
      </c>
      <c r="D85" s="61" t="s">
        <v>379</v>
      </c>
      <c r="E85" s="42" t="s">
        <v>420</v>
      </c>
      <c r="F85" s="61" t="s">
        <v>360</v>
      </c>
      <c r="G85" s="44" t="s">
        <v>157</v>
      </c>
      <c r="H85" s="43" t="s">
        <v>64</v>
      </c>
      <c r="I85" s="43" t="s">
        <v>71</v>
      </c>
      <c r="J85" s="43" t="s">
        <v>75</v>
      </c>
      <c r="K85" s="91" t="s">
        <v>686</v>
      </c>
      <c r="L85" s="91" t="s">
        <v>1033</v>
      </c>
      <c r="M85" s="91" t="s">
        <v>724</v>
      </c>
      <c r="N85" s="62" t="str">
        <f t="shared" si="3"/>
        <v>Posibilidad de pérdida Reputacional por posibilidad de recibir o solicitar cualquier dádiva o beneficio a nombre propio o de terceros con el fin de obtener información reservada o clasificada, conseguir un resultado de un proyecto de investigación antes de ser publicado, debido a:
1. Falta de información integrada, completa y oportuna.
2. Deficiencias en la comunicación y desconocimiento de los usuarios sobre los trámites de la entidad.
3. Falta de integración de los sistemas de información institucional
4. Inadecuado control en la atención de expedientes
5. Tráfico de influencias
6. Falta de apropiación de valores institucionales.
7. Falta de control sobre los procedimientos administrativos
8. Procesos con bajo nivel de automatización
9. Sistemas de información vulnerables de manipulación o adulteración</v>
      </c>
      <c r="O85" s="43" t="s">
        <v>19</v>
      </c>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row>
    <row r="86" spans="1:83" s="25" customFormat="1" ht="111" hidden="1" customHeight="1" x14ac:dyDescent="0.2">
      <c r="A86" s="91" t="s">
        <v>648</v>
      </c>
      <c r="B86" s="42" t="s">
        <v>428</v>
      </c>
      <c r="C86" s="27" t="s">
        <v>47</v>
      </c>
      <c r="D86" s="61" t="s">
        <v>379</v>
      </c>
      <c r="E86" s="42" t="s">
        <v>421</v>
      </c>
      <c r="F86" s="61" t="s">
        <v>360</v>
      </c>
      <c r="G86" s="44" t="s">
        <v>30</v>
      </c>
      <c r="H86" s="43" t="s">
        <v>61</v>
      </c>
      <c r="I86" s="43" t="s">
        <v>37</v>
      </c>
      <c r="J86" s="43" t="s">
        <v>67</v>
      </c>
      <c r="K86" s="91" t="s">
        <v>686</v>
      </c>
      <c r="L86" s="91" t="s">
        <v>725</v>
      </c>
      <c r="M86" s="91" t="s">
        <v>726</v>
      </c>
      <c r="N86" s="62" t="str">
        <f t="shared" si="3"/>
        <v>Posibilidad de pérdida Reputacional por posibilidad de entregar un  producto o prestar un  servicio que no cumpla con las especificaciones técnicas establecidas o con las necesidades y expectativas de los usuarios debido a:
1. Insuficiente personal especializado para responder a las demandas del proceso (docentes de planta, investigadores y gestores de proyectos).
2. Pérdida de personal cualificado por la alta rotación en funcionarios y contratistas.
3. Fallas en los equipos tecnológicos, obsolescencia o no calibración de los mismos.
4. No tener las suficientes  licencias de software o licencia de uso o desactualización de las mismas para los sistemas de información requeridos.
5. Deficiencias en la verificación de las especificaciones técnicas del producto durante su producción o en la prestación del servicio.
6. Desactualización de los documentos, productos o servicios frente a las especificaciones técnicas internacionales o nacionales.
7. Deficiencias en la identificación de los requerimientos y expectativas de los clientes</v>
      </c>
      <c r="O86" s="43" t="s">
        <v>19</v>
      </c>
    </row>
    <row r="87" spans="1:83" s="25" customFormat="1" ht="126.75" hidden="1" customHeight="1" x14ac:dyDescent="0.2">
      <c r="A87" s="91" t="s">
        <v>649</v>
      </c>
      <c r="B87" s="42" t="s">
        <v>429</v>
      </c>
      <c r="C87" s="27" t="s">
        <v>47</v>
      </c>
      <c r="D87" s="61" t="s">
        <v>377</v>
      </c>
      <c r="E87" s="42" t="s">
        <v>422</v>
      </c>
      <c r="F87" s="61" t="s">
        <v>349</v>
      </c>
      <c r="G87" s="44" t="s">
        <v>28</v>
      </c>
      <c r="H87" s="43" t="s">
        <v>64</v>
      </c>
      <c r="I87" s="43" t="s">
        <v>72</v>
      </c>
      <c r="J87" s="43" t="s">
        <v>66</v>
      </c>
      <c r="K87" s="91" t="s">
        <v>684</v>
      </c>
      <c r="L87" s="91" t="s">
        <v>985</v>
      </c>
      <c r="M87" s="91" t="s">
        <v>986</v>
      </c>
      <c r="N87" s="62" t="str">
        <f t="shared" si="3"/>
        <v xml:space="preserve">Posibilidad de pérdida Económica y Reputacional por posibilidad que se generen factores que afectan el proceso de afiliación a la ARL  en los tiempos reales y la selección del nivel de riesgo   debido a:
1. Recursos inadecuados e insuficientes (económicos, humanos y técnicos)   
2. Falta de entrenamiento.
3. Incumplimiento  de los Procedimientos.
4. Falta de personal
</v>
      </c>
      <c r="O87" s="43" t="s">
        <v>19</v>
      </c>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row>
    <row r="88" spans="1:83" s="25" customFormat="1" ht="177" hidden="1" customHeight="1" x14ac:dyDescent="0.2">
      <c r="A88" s="91" t="s">
        <v>650</v>
      </c>
      <c r="B88" s="42" t="s">
        <v>203</v>
      </c>
      <c r="C88" s="27" t="s">
        <v>48</v>
      </c>
      <c r="D88" s="61" t="s">
        <v>377</v>
      </c>
      <c r="E88" s="42" t="s">
        <v>423</v>
      </c>
      <c r="F88" s="61" t="s">
        <v>351</v>
      </c>
      <c r="G88" s="44" t="s">
        <v>34</v>
      </c>
      <c r="H88" s="43" t="s">
        <v>64</v>
      </c>
      <c r="I88" s="43" t="s">
        <v>72</v>
      </c>
      <c r="J88" s="43" t="s">
        <v>78</v>
      </c>
      <c r="K88" s="91" t="s">
        <v>684</v>
      </c>
      <c r="L88" s="91" t="s">
        <v>994</v>
      </c>
      <c r="M88" s="91" t="s">
        <v>990</v>
      </c>
      <c r="N88" s="62" t="str">
        <f t="shared" si="3"/>
        <v xml:space="preserve">Posibilidad de pérdida Económica y Reputacional por  el incumplimiento de los requisitos mínimos para la vinculación de los funcionarios. debido a:
1. Desconocimiento o incumplimiento de los lineamientos internos de talento humano.
2. Actualización normatividad                                         
3. Reestructuración y/o rediseño del IGAC               
4. Incumplimiento en los tiempos establecidos para dar a respuestas por parte del CNSC a la entidad.                                                              </v>
      </c>
      <c r="O88" s="43" t="s">
        <v>19</v>
      </c>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row>
    <row r="89" spans="1:83" s="25" customFormat="1" ht="105" hidden="1" customHeight="1" x14ac:dyDescent="0.2">
      <c r="A89" s="91" t="s">
        <v>651</v>
      </c>
      <c r="B89" s="42" t="s">
        <v>204</v>
      </c>
      <c r="C89" s="27" t="s">
        <v>48</v>
      </c>
      <c r="D89" s="61" t="s">
        <v>377</v>
      </c>
      <c r="E89" s="42" t="s">
        <v>424</v>
      </c>
      <c r="F89" s="61" t="s">
        <v>350</v>
      </c>
      <c r="G89" s="44" t="s">
        <v>34</v>
      </c>
      <c r="H89" s="43" t="s">
        <v>64</v>
      </c>
      <c r="I89" s="43" t="s">
        <v>37</v>
      </c>
      <c r="J89" s="43" t="s">
        <v>66</v>
      </c>
      <c r="K89" s="91" t="s">
        <v>684</v>
      </c>
      <c r="L89" s="91" t="s">
        <v>993</v>
      </c>
      <c r="M89" s="91" t="s">
        <v>1077</v>
      </c>
      <c r="N89" s="62" t="str">
        <f t="shared" si="3"/>
        <v xml:space="preserve">Posibilidad de pérdida Económica y Reputacional por la generación de factores que afecten la no transferencia del conocimiento. debido a:
1. Incumplimiento del  Procedimiento
2. Retrasos en la ejecución de las estrategias para el cumplimiento de transferencia del conocimiento.
</v>
      </c>
      <c r="O89" s="43" t="s">
        <v>19</v>
      </c>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row>
    <row r="90" spans="1:83" s="25" customFormat="1" ht="99.75" hidden="1" customHeight="1" x14ac:dyDescent="0.2">
      <c r="A90" s="91" t="s">
        <v>652</v>
      </c>
      <c r="B90" s="42" t="s">
        <v>205</v>
      </c>
      <c r="C90" s="27" t="s">
        <v>48</v>
      </c>
      <c r="D90" s="61" t="s">
        <v>49</v>
      </c>
      <c r="E90" s="42" t="s">
        <v>425</v>
      </c>
      <c r="F90" s="61" t="s">
        <v>354</v>
      </c>
      <c r="G90" s="44" t="s">
        <v>34</v>
      </c>
      <c r="H90" s="43" t="s">
        <v>64</v>
      </c>
      <c r="I90" s="43" t="s">
        <v>71</v>
      </c>
      <c r="J90" s="43" t="s">
        <v>76</v>
      </c>
      <c r="K90" s="91" t="s">
        <v>684</v>
      </c>
      <c r="L90" s="91" t="s">
        <v>960</v>
      </c>
      <c r="M90" s="92" t="s">
        <v>961</v>
      </c>
      <c r="N90" s="62" t="str">
        <f t="shared" si="3"/>
        <v xml:space="preserve">Posibilidad de pérdida Económica y Reputacional por registros presupuestales, contables y de tesorería generados inoportunamente debido a desconocimiento de las dependencias ordenadoras de los procedimientos de la subdirección administrativa y financiera
</v>
      </c>
      <c r="O90" s="43" t="s">
        <v>19</v>
      </c>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c r="CE90" s="39"/>
    </row>
    <row r="91" spans="1:83" s="25" customFormat="1" ht="98.25" hidden="1" customHeight="1" x14ac:dyDescent="0.2">
      <c r="A91" s="91" t="s">
        <v>653</v>
      </c>
      <c r="B91" s="42" t="s">
        <v>197</v>
      </c>
      <c r="C91" s="27" t="s">
        <v>49</v>
      </c>
      <c r="D91" s="61" t="s">
        <v>49</v>
      </c>
      <c r="E91" s="42" t="s">
        <v>197</v>
      </c>
      <c r="F91" s="61" t="s">
        <v>355</v>
      </c>
      <c r="G91" s="44" t="s">
        <v>28</v>
      </c>
      <c r="H91" s="43" t="s">
        <v>64</v>
      </c>
      <c r="I91" s="43" t="s">
        <v>72</v>
      </c>
      <c r="J91" s="43" t="s">
        <v>67</v>
      </c>
      <c r="K91" s="91" t="s">
        <v>684</v>
      </c>
      <c r="L91" s="91" t="s">
        <v>964</v>
      </c>
      <c r="M91" s="91" t="s">
        <v>965</v>
      </c>
      <c r="N91" s="62" t="str">
        <f t="shared" si="3"/>
        <v>Posibilidad de pérdida Económica y Reputacional por registros presupuestales, contables y de tesorería que no coincidan con la realidad debido a utilización inadecuada de conceptos parametrizados por la entidad para el registro de hechos económicos en el SIIF Nación</v>
      </c>
      <c r="O91" s="43" t="s">
        <v>6</v>
      </c>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row>
    <row r="92" spans="1:83" s="25" customFormat="1" ht="152.25" hidden="1" customHeight="1" x14ac:dyDescent="0.2">
      <c r="A92" s="91" t="s">
        <v>654</v>
      </c>
      <c r="B92" s="42" t="s">
        <v>198</v>
      </c>
      <c r="C92" s="27" t="s">
        <v>49</v>
      </c>
      <c r="D92" s="61" t="s">
        <v>49</v>
      </c>
      <c r="E92" s="42" t="s">
        <v>198</v>
      </c>
      <c r="F92" s="61" t="s">
        <v>355</v>
      </c>
      <c r="G92" s="44" t="s">
        <v>28</v>
      </c>
      <c r="H92" s="43" t="s">
        <v>64</v>
      </c>
      <c r="I92" s="43" t="s">
        <v>71</v>
      </c>
      <c r="J92" s="43" t="s">
        <v>66</v>
      </c>
      <c r="K92" s="91" t="s">
        <v>727</v>
      </c>
      <c r="L92" s="91" t="s">
        <v>728</v>
      </c>
      <c r="M92" s="92" t="s">
        <v>729</v>
      </c>
      <c r="N92" s="62" t="str">
        <f t="shared" si="3"/>
        <v>Posibilidad de pérdida Económica por manejo indebido de recursos financieros por parte de quienes los administran en la entidad, para beneficio propio o de terceros debido a manipulación de la información financiera.</v>
      </c>
      <c r="O92" s="43" t="s">
        <v>19</v>
      </c>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c r="CC92" s="39"/>
      <c r="CD92" s="39"/>
      <c r="CE92" s="39"/>
    </row>
    <row r="93" spans="1:83" s="25" customFormat="1" ht="193.5" hidden="1" customHeight="1" x14ac:dyDescent="0.2">
      <c r="A93" s="91" t="s">
        <v>655</v>
      </c>
      <c r="B93" s="42" t="s">
        <v>199</v>
      </c>
      <c r="C93" s="27" t="s">
        <v>49</v>
      </c>
      <c r="D93" s="61" t="s">
        <v>52</v>
      </c>
      <c r="E93" s="42" t="s">
        <v>426</v>
      </c>
      <c r="F93" s="61" t="s">
        <v>358</v>
      </c>
      <c r="G93" s="44" t="s">
        <v>30</v>
      </c>
      <c r="H93" s="43" t="s">
        <v>60</v>
      </c>
      <c r="I93" s="43" t="s">
        <v>72</v>
      </c>
      <c r="J93" s="43" t="s">
        <v>66</v>
      </c>
      <c r="K93" s="91" t="s">
        <v>684</v>
      </c>
      <c r="L93" s="91" t="s">
        <v>941</v>
      </c>
      <c r="M93" s="92" t="s">
        <v>942</v>
      </c>
      <c r="N93" s="62" t="str">
        <f t="shared" si="3"/>
        <v>Posibilidad de pérdida Económica y Reputacional por inoportunidad  en la respuesta a los requerimientos en procesos judiciales 
debido a :
1. Falta de verificación permanente a las plataformas y páginas web jurídicas especializadas.
2. Falta de respuesta adecuada y oportuna por parte de los procesos involucrados para atender  los requerimientos judiciales.
3. Novedades en el personal que afectan la atención de los trámites a procesos judiciales en la sede central y en las Direcciones Territoriales.</v>
      </c>
      <c r="O93" s="43" t="s">
        <v>19</v>
      </c>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c r="CE93" s="39"/>
    </row>
    <row r="94" spans="1:83" s="25" customFormat="1" ht="165" hidden="1" customHeight="1" x14ac:dyDescent="0.2">
      <c r="A94" s="91" t="s">
        <v>656</v>
      </c>
      <c r="B94" s="42" t="s">
        <v>192</v>
      </c>
      <c r="C94" s="27" t="s">
        <v>52</v>
      </c>
      <c r="D94" s="61" t="s">
        <v>52</v>
      </c>
      <c r="E94" s="42" t="s">
        <v>430</v>
      </c>
      <c r="F94" s="61" t="s">
        <v>358</v>
      </c>
      <c r="G94" s="44" t="s">
        <v>28</v>
      </c>
      <c r="H94" s="43" t="s">
        <v>64</v>
      </c>
      <c r="I94" s="43" t="s">
        <v>71</v>
      </c>
      <c r="J94" s="43" t="s">
        <v>76</v>
      </c>
      <c r="K94" s="91" t="s">
        <v>686</v>
      </c>
      <c r="L94" s="91" t="s">
        <v>943</v>
      </c>
      <c r="M94" s="92" t="s">
        <v>944</v>
      </c>
      <c r="N94" s="62" t="str">
        <f t="shared" si="3"/>
        <v>Posibilidad de pérdida Reputacional por respuesta indebida o fuera de los términos legales a los  procesos judiciales, para beneficiar los intereses de un tercero debido a:
1. Falta de seguimiento al estado de los antecedentes disciplinarios de los abogados de la entidad.
2. No manifestación de conflictos de interés por parte de los abogados en procesos que tengan a cargo.
3. Desconocimiento de las inhabilidades e incompatibilidades de los abogados en el trámite de procesos judiciales.</v>
      </c>
      <c r="O94" s="43" t="s">
        <v>6</v>
      </c>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row>
    <row r="95" spans="1:83" s="25" customFormat="1" ht="139.5" hidden="1" customHeight="1" x14ac:dyDescent="0.2">
      <c r="A95" s="91" t="s">
        <v>657</v>
      </c>
      <c r="B95" s="42" t="s">
        <v>193</v>
      </c>
      <c r="C95" s="27" t="s">
        <v>52</v>
      </c>
      <c r="D95" s="61" t="s">
        <v>51</v>
      </c>
      <c r="E95" s="42" t="s">
        <v>431</v>
      </c>
      <c r="F95" s="61" t="s">
        <v>51</v>
      </c>
      <c r="G95" s="44" t="s">
        <v>30</v>
      </c>
      <c r="H95" s="43" t="s">
        <v>59</v>
      </c>
      <c r="I95" s="43" t="s">
        <v>71</v>
      </c>
      <c r="J95" s="43" t="s">
        <v>66</v>
      </c>
      <c r="K95" s="91" t="s">
        <v>684</v>
      </c>
      <c r="L95" s="91" t="s">
        <v>730</v>
      </c>
      <c r="M95" s="92" t="s">
        <v>731</v>
      </c>
      <c r="N95" s="62" t="str">
        <f t="shared" si="3"/>
        <v>Posibilidad de pérdida Económica y Reputacional por inadecuada supervisión de contratos de adquisición de bienes, obras y servicios  debido a:
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v>
      </c>
      <c r="O95" s="43" t="s">
        <v>6</v>
      </c>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row>
    <row r="96" spans="1:83" s="25" customFormat="1" ht="123.95" hidden="1" customHeight="1" x14ac:dyDescent="0.2">
      <c r="A96" s="91" t="s">
        <v>658</v>
      </c>
      <c r="B96" s="42" t="s">
        <v>212</v>
      </c>
      <c r="C96" s="41" t="s">
        <v>51</v>
      </c>
      <c r="D96" s="61" t="s">
        <v>51</v>
      </c>
      <c r="E96" s="42" t="s">
        <v>212</v>
      </c>
      <c r="F96" s="61" t="s">
        <v>51</v>
      </c>
      <c r="G96" s="44" t="s">
        <v>157</v>
      </c>
      <c r="H96" s="43" t="s">
        <v>64</v>
      </c>
      <c r="I96" s="43" t="s">
        <v>72</v>
      </c>
      <c r="J96" s="43" t="s">
        <v>66</v>
      </c>
      <c r="K96" s="91" t="s">
        <v>686</v>
      </c>
      <c r="L96" s="91" t="s">
        <v>732</v>
      </c>
      <c r="M96" s="92" t="s">
        <v>733</v>
      </c>
      <c r="N96" s="62" t="str">
        <f t="shared" si="3"/>
        <v>Posibilidad de pérdida Reputacional por manipulación del proceso contractual  para beneficio particular o de terceros en la adjudicación de un contrato debido a:
1. Aplicación adecuada de los procedimientos del proceso.
2. Aplicación inadecuada de los controles en las diferentes etapas del proceso.
3. Actos intencionales de personal al interior de la entidad para saltar los controles en las etapas del proceso contractual.
4. Inobservancia de los manuales y guías de Colombia Compra Eficiente (CCE).
5. Conflictos de interés presentados durante el proceso precontractual respecto al verificador y el contratista.</v>
      </c>
      <c r="O96" s="43" t="s">
        <v>6</v>
      </c>
    </row>
    <row r="97" spans="1:83" s="25" customFormat="1" ht="162" hidden="1" customHeight="1" x14ac:dyDescent="0.2">
      <c r="A97" s="91" t="s">
        <v>659</v>
      </c>
      <c r="B97" s="42" t="s">
        <v>213</v>
      </c>
      <c r="C97" s="41" t="s">
        <v>51</v>
      </c>
      <c r="D97" s="61" t="s">
        <v>50</v>
      </c>
      <c r="E97" s="42" t="s">
        <v>213</v>
      </c>
      <c r="F97" s="61" t="s">
        <v>353</v>
      </c>
      <c r="G97" s="44" t="s">
        <v>30</v>
      </c>
      <c r="H97" s="43" t="s">
        <v>64</v>
      </c>
      <c r="I97" s="43" t="s">
        <v>71</v>
      </c>
      <c r="J97" s="43" t="s">
        <v>77</v>
      </c>
      <c r="K97" s="91" t="s">
        <v>686</v>
      </c>
      <c r="L97" s="91" t="s">
        <v>956</v>
      </c>
      <c r="M97" s="93" t="s">
        <v>957</v>
      </c>
      <c r="N97" s="62" t="str">
        <f t="shared" si="3"/>
        <v>Posibilidad de pérdida Reputacional por inoportunidad en la actualización e implementación de los instrumentos archivísticos debido a:
1. El espacio físico para el almacenamiento de los archivos es insuficiente y en algunos casos inadecuado.
2. Cambio de la normatividad en relación a la gestión documental
3. Desconocimiento de los lineamientos y normas aplicables a la gestión documental.
4. Falta de recurso humano para la implementación del proceso de gestión documental</v>
      </c>
      <c r="O97" s="43" t="s">
        <v>19</v>
      </c>
    </row>
    <row r="98" spans="1:83" s="25" customFormat="1" ht="299.25" hidden="1" customHeight="1" x14ac:dyDescent="0.2">
      <c r="A98" s="91" t="s">
        <v>660</v>
      </c>
      <c r="B98" s="42" t="s">
        <v>200</v>
      </c>
      <c r="C98" s="27" t="s">
        <v>50</v>
      </c>
      <c r="D98" s="61" t="s">
        <v>50</v>
      </c>
      <c r="E98" s="42" t="s">
        <v>434</v>
      </c>
      <c r="F98" s="61" t="s">
        <v>353</v>
      </c>
      <c r="G98" s="44" t="s">
        <v>28</v>
      </c>
      <c r="H98" s="43" t="s">
        <v>64</v>
      </c>
      <c r="I98" s="43" t="s">
        <v>72</v>
      </c>
      <c r="J98" s="43" t="s">
        <v>76</v>
      </c>
      <c r="K98" s="91" t="s">
        <v>686</v>
      </c>
      <c r="L98" s="91" t="s">
        <v>958</v>
      </c>
      <c r="M98" s="93" t="s">
        <v>959</v>
      </c>
      <c r="N98" s="62" t="str">
        <f t="shared" si="3"/>
        <v>Posibilidad de pérdida Reputacional por pérdida de la memoria institucional debido a:
1. Desconocimiento de la normativa aplicable en la administración del archivo
2. Falta de sensibilización a los funcionarios y contratistas en materia de gestión documental
3. Falta de una herramienta tecnológica (SGDEA) que permita la adecuada ejecución de la gestión documental.
4. No aplicación de los lineamientos del proceso de gestión documental.
5. Desconocimiento del manejo de las tablas de retención documental en la entidad.
6. Alta rotación del personal, lo cual genera pérdida en la trazabilidad de la información y conservación del conocimiento en la entidad.
7. Cambios normativos en la administración y conservación de la documentación.
8. Condiciones físicas y ambientales que afectan la conservación de la documentación.</v>
      </c>
      <c r="O98" s="43" t="s">
        <v>19</v>
      </c>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row>
    <row r="99" spans="1:83" s="25" customFormat="1" ht="112.5" hidden="1" customHeight="1" x14ac:dyDescent="0.2">
      <c r="A99" s="91" t="s">
        <v>661</v>
      </c>
      <c r="B99" s="42" t="s">
        <v>201</v>
      </c>
      <c r="C99" s="27" t="s">
        <v>50</v>
      </c>
      <c r="D99" s="61" t="s">
        <v>50</v>
      </c>
      <c r="E99" s="42" t="s">
        <v>435</v>
      </c>
      <c r="F99" s="61" t="s">
        <v>353</v>
      </c>
      <c r="G99" s="44" t="s">
        <v>34</v>
      </c>
      <c r="H99" s="43" t="s">
        <v>64</v>
      </c>
      <c r="I99" s="43" t="s">
        <v>74</v>
      </c>
      <c r="J99" s="43" t="s">
        <v>77</v>
      </c>
      <c r="K99" s="91" t="s">
        <v>686</v>
      </c>
      <c r="L99" s="91" t="s">
        <v>734</v>
      </c>
      <c r="M99" s="93" t="s">
        <v>735</v>
      </c>
      <c r="N99" s="62" t="str">
        <f t="shared" si="3"/>
        <v>Posibilidad de pérdida Reputacional por sustracción, eliminación o manipulación indebida de la documentación en el Archivo Central para beneficio particular o de terceros debido a:
1. Falta de condiciones de seguridad física a los depósitos de archivo de la entidad.
2. Falta de control de préstamos documentales al interior de la entidad.
3. Falta de sensibilización a los funcionarios en la administración y uso de la documentación.
4. Desactualización del inventario documental.</v>
      </c>
      <c r="O99" s="43" t="s">
        <v>19</v>
      </c>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row>
    <row r="100" spans="1:83" s="25" customFormat="1" ht="92.25" hidden="1" customHeight="1" x14ac:dyDescent="0.2">
      <c r="A100" s="91" t="s">
        <v>662</v>
      </c>
      <c r="B100" s="42" t="s">
        <v>202</v>
      </c>
      <c r="C100" s="27" t="s">
        <v>50</v>
      </c>
      <c r="D100" s="61" t="s">
        <v>370</v>
      </c>
      <c r="E100" s="42" t="s">
        <v>436</v>
      </c>
      <c r="F100" s="61" t="s">
        <v>335</v>
      </c>
      <c r="G100" s="44" t="s">
        <v>30</v>
      </c>
      <c r="H100" s="43" t="s">
        <v>61</v>
      </c>
      <c r="I100" s="43" t="s">
        <v>71</v>
      </c>
      <c r="J100" s="43" t="s">
        <v>76</v>
      </c>
      <c r="K100" s="91" t="s">
        <v>727</v>
      </c>
      <c r="L100" s="91" t="s">
        <v>736</v>
      </c>
      <c r="M100" s="92" t="s">
        <v>737</v>
      </c>
      <c r="N100" s="62" t="str">
        <f t="shared" si="3"/>
        <v xml:space="preserve">Posibilidad de pérdida Económica por pérdida de bienes de las instalaciones del Almacén del IGAC debido a:
1. Falencias en la aplicación de controles de seguridad en la custodia de los activos o  elementos.
2. Ausencia de control en la custodia de los elementos en las instalaciones del Almacén.
3. Ingreso de personal no autorizado a las instalaciones del Almacén. </v>
      </c>
      <c r="O100" s="43" t="s">
        <v>19</v>
      </c>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row>
    <row r="101" spans="1:83" s="25" customFormat="1" ht="97.5" hidden="1" customHeight="1" x14ac:dyDescent="0.2">
      <c r="A101" s="91" t="s">
        <v>663</v>
      </c>
      <c r="B101" s="42" t="s">
        <v>432</v>
      </c>
      <c r="C101" s="41" t="s">
        <v>51</v>
      </c>
      <c r="D101" s="61" t="s">
        <v>370</v>
      </c>
      <c r="E101" s="42" t="s">
        <v>433</v>
      </c>
      <c r="F101" s="61" t="s">
        <v>334</v>
      </c>
      <c r="G101" s="44" t="s">
        <v>157</v>
      </c>
      <c r="H101" s="43" t="s">
        <v>64</v>
      </c>
      <c r="I101" s="43" t="s">
        <v>72</v>
      </c>
      <c r="J101" s="43" t="s">
        <v>66</v>
      </c>
      <c r="K101" s="91" t="s">
        <v>684</v>
      </c>
      <c r="L101" s="91" t="s">
        <v>738</v>
      </c>
      <c r="M101" s="92" t="s">
        <v>1069</v>
      </c>
      <c r="N101" s="62" t="str">
        <f t="shared" si="3"/>
        <v>Posibilidad de pérdida Económica y Reputacional por inoportunidad en la prestación de servicios administrativos y/o infraestructura física para el funcionamiento de la entidad debido a :
1. Falta de recursos financieros para cumplir con los requisitos en la prestación de servicios administrativos e infraestructura física. 
2. Falta de oportunidad en el mantenimiento de los bienes, equipos e inmuebles de la entidad.
3. Debilidad en el seguimiento de los planes de mantenimiento.
4. Falta de personal en sede Central y Direcciones Territoriales para el cubrimiento de las actividades en la prestación de servicios administrativos y/o infraestructura física.</v>
      </c>
      <c r="O101" s="43" t="s">
        <v>6</v>
      </c>
    </row>
    <row r="102" spans="1:83" s="25" customFormat="1" ht="112.5" hidden="1" customHeight="1" x14ac:dyDescent="0.2">
      <c r="A102" s="91" t="s">
        <v>664</v>
      </c>
      <c r="B102" s="42" t="s">
        <v>209</v>
      </c>
      <c r="C102" s="41" t="s">
        <v>56</v>
      </c>
      <c r="D102" s="61" t="s">
        <v>370</v>
      </c>
      <c r="E102" s="42" t="s">
        <v>437</v>
      </c>
      <c r="F102" s="61" t="s">
        <v>334</v>
      </c>
      <c r="G102" s="44" t="s">
        <v>34</v>
      </c>
      <c r="H102" s="43" t="s">
        <v>64</v>
      </c>
      <c r="I102" s="43" t="s">
        <v>72</v>
      </c>
      <c r="J102" s="43" t="s">
        <v>66</v>
      </c>
      <c r="K102" s="91" t="s">
        <v>684</v>
      </c>
      <c r="L102" s="91" t="s">
        <v>739</v>
      </c>
      <c r="M102" s="92" t="s">
        <v>740</v>
      </c>
      <c r="N102" s="62" t="str">
        <f t="shared" si="3"/>
        <v>Posibilidad de pérdida Económica y Reputacional por posibilidad de uso del servicio de transporte del IGAC para actividades personales o que beneficien a terceros diferentes a temas laborales debido a:
1. Alteraciones o inconsistencias en el formato de solicitud de transporte presentado.
2. Asignación de vehículos sin surtir los trámites respectivos.</v>
      </c>
      <c r="O102" s="43" t="s">
        <v>19</v>
      </c>
    </row>
    <row r="103" spans="1:83" s="25" customFormat="1" ht="221.25" hidden="1" customHeight="1" x14ac:dyDescent="0.2">
      <c r="A103" s="91" t="s">
        <v>665</v>
      </c>
      <c r="B103" s="42" t="s">
        <v>210</v>
      </c>
      <c r="C103" s="41" t="s">
        <v>56</v>
      </c>
      <c r="D103" s="61" t="s">
        <v>376</v>
      </c>
      <c r="E103" s="42" t="s">
        <v>438</v>
      </c>
      <c r="F103" s="61" t="s">
        <v>347</v>
      </c>
      <c r="G103" s="44" t="s">
        <v>30</v>
      </c>
      <c r="H103" s="43" t="s">
        <v>61</v>
      </c>
      <c r="I103" s="43" t="s">
        <v>71</v>
      </c>
      <c r="J103" s="43" t="s">
        <v>76</v>
      </c>
      <c r="K103" s="91" t="s">
        <v>686</v>
      </c>
      <c r="L103" s="91" t="s">
        <v>1016</v>
      </c>
      <c r="M103" s="92" t="s">
        <v>1038</v>
      </c>
      <c r="N103" s="62" t="str">
        <f t="shared" si="3"/>
        <v>Posibilidad de pérdida Reputacional por incumplimiento en los acuerdos de niveles de servicio del proceso, debido a:
1. Casos no registrados en la mesa de servicios del Instituto
2. Demoras en la contratación
3. Insuficiente personal (funcionarios y contratistas) para atender las solicitudes de soporte de usuario final
4. Niveles bajos o ausencia de seguimientos a las solicitudes de atención
5. Errores en la tipificación de las solicitudes en cuanto a urgencia y prioridad
6. Registro de solicitudes con alta complejidad que requieren esfuerzo de desarrollo o implementaciones de infraestructura no disponible
8. Ataques a la infraestructura tecnológica por agentes externos o internos</v>
      </c>
      <c r="O103" s="43" t="s">
        <v>19</v>
      </c>
    </row>
    <row r="104" spans="1:83" s="25" customFormat="1" ht="150.75" hidden="1" customHeight="1" x14ac:dyDescent="0.2">
      <c r="A104" s="91" t="s">
        <v>666</v>
      </c>
      <c r="B104" s="42" t="s">
        <v>439</v>
      </c>
      <c r="C104" s="27" t="s">
        <v>53</v>
      </c>
      <c r="D104" s="61" t="s">
        <v>376</v>
      </c>
      <c r="E104" s="42" t="s">
        <v>442</v>
      </c>
      <c r="F104" s="61" t="s">
        <v>347</v>
      </c>
      <c r="G104" s="44" t="s">
        <v>34</v>
      </c>
      <c r="H104" s="43" t="s">
        <v>62</v>
      </c>
      <c r="I104" s="43" t="s">
        <v>71</v>
      </c>
      <c r="J104" s="43" t="s">
        <v>67</v>
      </c>
      <c r="K104" s="91" t="s">
        <v>686</v>
      </c>
      <c r="L104" s="91" t="s">
        <v>741</v>
      </c>
      <c r="M104" s="92" t="s">
        <v>1017</v>
      </c>
      <c r="N104" s="62" t="str">
        <f t="shared" si="3"/>
        <v xml:space="preserve">Posibilidad de pérdida Reputacional por inoportunidad en la ejecución de mantenimientos preventivos de la infraestructura tecnológica de la entidad debido a:
1. Mala o ausente programación de mantenimientos
2. Falta de recursos para la adquisición de insumos para la realización de mantenimientos
3. Ausencia o inasistencia del personal crítico de DTIC,  cuyo conocimiento especializado es requerido para el desarrollo de la jornada normal de trabajo </v>
      </c>
      <c r="O104" s="43" t="s">
        <v>6</v>
      </c>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row>
    <row r="105" spans="1:83" s="25" customFormat="1" ht="162.75" hidden="1" customHeight="1" x14ac:dyDescent="0.2">
      <c r="A105" s="91" t="s">
        <v>667</v>
      </c>
      <c r="B105" s="42" t="s">
        <v>440</v>
      </c>
      <c r="C105" s="27" t="s">
        <v>53</v>
      </c>
      <c r="D105" s="61" t="s">
        <v>376</v>
      </c>
      <c r="E105" s="495" t="s">
        <v>443</v>
      </c>
      <c r="F105" s="61" t="s">
        <v>347</v>
      </c>
      <c r="G105" s="61" t="s">
        <v>30</v>
      </c>
      <c r="H105" s="366" t="s">
        <v>60</v>
      </c>
      <c r="I105" s="366" t="s">
        <v>37</v>
      </c>
      <c r="J105" s="366" t="s">
        <v>78</v>
      </c>
      <c r="K105" s="91" t="s">
        <v>684</v>
      </c>
      <c r="L105" s="91" t="s">
        <v>742</v>
      </c>
      <c r="M105" s="92" t="s">
        <v>743</v>
      </c>
      <c r="N105" s="62" t="str">
        <f t="shared" si="3"/>
        <v xml:space="preserve">Posibilidad de pérdida Económica y Reputacional por posibilidad de otorgar accesos a la infraestructura tecnológica sin seguir procedimientos  formales para favorecer a un tercero  debido a:
1. Deficiencias en el control de perfiles y roles de acceso a las bases de datos
2. Auditoria insuficiente en las bases de datos
3. Falta de manifestación de conflictos de interés </v>
      </c>
      <c r="O105" s="43" t="s">
        <v>19</v>
      </c>
      <c r="P105" s="591" t="s">
        <v>1021</v>
      </c>
      <c r="Q105" s="592"/>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row>
    <row r="106" spans="1:83" s="25" customFormat="1" ht="181.5" hidden="1" customHeight="1" x14ac:dyDescent="0.2">
      <c r="A106" s="423" t="s">
        <v>668</v>
      </c>
      <c r="B106" s="420" t="s">
        <v>441</v>
      </c>
      <c r="C106" s="429" t="s">
        <v>53</v>
      </c>
      <c r="D106" s="421" t="s">
        <v>376</v>
      </c>
      <c r="E106" s="420" t="s">
        <v>444</v>
      </c>
      <c r="F106" s="421" t="s">
        <v>347</v>
      </c>
      <c r="G106" s="421" t="s">
        <v>34</v>
      </c>
      <c r="H106" s="422" t="s">
        <v>60</v>
      </c>
      <c r="I106" s="422" t="s">
        <v>72</v>
      </c>
      <c r="J106" s="422" t="s">
        <v>66</v>
      </c>
      <c r="K106" s="423" t="s">
        <v>686</v>
      </c>
      <c r="L106" s="423" t="s">
        <v>744</v>
      </c>
      <c r="M106" s="428" t="s">
        <v>745</v>
      </c>
      <c r="N106" s="430" t="str">
        <f t="shared" si="3"/>
        <v>Posibilidad de pérdida Reputacional por indisponibilidad de infraestructura tecnológica para soportar los servicios de TI requeridos  por la entidad 
debido a:
1. Insuficientes recursos financieros para garantizar la prestación de los servicios de soporte y mantenimiento a la infraestructura tecnológica
2. Insuficiente infraestructura tecnológica para atender situaciones de contingencia ante indisponibilidad de servicios
3. Ataques a la infraestructura tecnológica por agentes externos o internos</v>
      </c>
      <c r="O106" s="422" t="s">
        <v>19</v>
      </c>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row>
    <row r="107" spans="1:83" s="25" customFormat="1" ht="164.25" hidden="1" customHeight="1" x14ac:dyDescent="0.2">
      <c r="A107" s="91" t="s">
        <v>669</v>
      </c>
      <c r="B107" s="42" t="s">
        <v>207</v>
      </c>
      <c r="C107" s="41" t="s">
        <v>44</v>
      </c>
      <c r="D107" s="61" t="s">
        <v>376</v>
      </c>
      <c r="E107" s="42" t="s">
        <v>442</v>
      </c>
      <c r="F107" s="61" t="s">
        <v>347</v>
      </c>
      <c r="G107" s="44" t="s">
        <v>36</v>
      </c>
      <c r="H107" s="43" t="s">
        <v>62</v>
      </c>
      <c r="I107" s="43" t="s">
        <v>73</v>
      </c>
      <c r="J107" s="43" t="s">
        <v>77</v>
      </c>
      <c r="K107" s="91" t="s">
        <v>686</v>
      </c>
      <c r="L107" s="91" t="s">
        <v>746</v>
      </c>
      <c r="M107" s="92" t="s">
        <v>747</v>
      </c>
      <c r="N107" s="33" t="str">
        <f t="shared" si="3"/>
        <v>Posibilidad de pérdida Reputacional por posibilidad de uso de infraestructura tecnológica para fines personales o comerciales debido a:
1. Ausencia de herramientas de monitoreo automatizadas que cuenten con soporte y garantía 
2. Ausencia de controles en disposición de infraestructura tecnológica
3. Descentralización del gobierno de infraestructura
4. Deficiencias en la documentación del catálogo de servicios tecnológicos
5. Mala manipulación de los recursos asignados por el Instituto a los usuarios</v>
      </c>
      <c r="O107" s="43" t="s">
        <v>19</v>
      </c>
    </row>
    <row r="108" spans="1:83" s="25" customFormat="1" ht="137.25" hidden="1" customHeight="1" x14ac:dyDescent="0.2">
      <c r="A108" s="423" t="s">
        <v>670</v>
      </c>
      <c r="B108" s="420" t="s">
        <v>208</v>
      </c>
      <c r="C108" s="431" t="s">
        <v>44</v>
      </c>
      <c r="D108" s="421" t="s">
        <v>376</v>
      </c>
      <c r="E108" s="420" t="s">
        <v>443</v>
      </c>
      <c r="F108" s="421" t="s">
        <v>346</v>
      </c>
      <c r="G108" s="421" t="s">
        <v>30</v>
      </c>
      <c r="H108" s="422" t="s">
        <v>61</v>
      </c>
      <c r="I108" s="422" t="s">
        <v>73</v>
      </c>
      <c r="J108" s="422" t="s">
        <v>76</v>
      </c>
      <c r="K108" s="423" t="s">
        <v>686</v>
      </c>
      <c r="L108" s="423" t="s">
        <v>748</v>
      </c>
      <c r="M108" s="428" t="s">
        <v>749</v>
      </c>
      <c r="N108" s="430" t="str">
        <f t="shared" si="3"/>
        <v>Posibilidad de pérdida Reputacional por inoportunidad en la entrega de las necesidades de las soluciones informáticas requeridas por la entidad para el cumplimiento de sus objetivos debido a:
1. Falta de información oportuna por parte de las dependencias, DT y UOC
2. Ausencia o mala identificación de necesidades para la vigencia
3. Mapa de ruta insuficiente para cubrimiento de necesidades
4. Cambio en requerimientos político-administrativos
5. Presupuesto insuficiente para la vigencia</v>
      </c>
      <c r="O108" s="422" t="s">
        <v>19</v>
      </c>
    </row>
    <row r="109" spans="1:83" s="25" customFormat="1" ht="178.5" hidden="1" customHeight="1" x14ac:dyDescent="0.2">
      <c r="A109" s="91" t="s">
        <v>671</v>
      </c>
      <c r="B109" s="42" t="s">
        <v>206</v>
      </c>
      <c r="C109" s="41" t="s">
        <v>44</v>
      </c>
      <c r="D109" s="61" t="s">
        <v>378</v>
      </c>
      <c r="E109" s="42" t="s">
        <v>445</v>
      </c>
      <c r="F109" s="61" t="s">
        <v>378</v>
      </c>
      <c r="G109" s="44" t="s">
        <v>37</v>
      </c>
      <c r="H109" s="43" t="s">
        <v>62</v>
      </c>
      <c r="I109" s="43" t="s">
        <v>72</v>
      </c>
      <c r="J109" s="43" t="s">
        <v>66</v>
      </c>
      <c r="K109" s="91" t="s">
        <v>686</v>
      </c>
      <c r="L109" s="91" t="s">
        <v>999</v>
      </c>
      <c r="M109" s="92" t="s">
        <v>1070</v>
      </c>
      <c r="N109" s="62" t="str">
        <f t="shared" si="3"/>
        <v>Posibilidad de pérdida Reputacional por la  calidad de la información  publicada en la ICDE  Debido a:
1. No aplicación de los  procedimientos internos  para evaluar la calidad de datos geoespaciales que se van a publicar.
 2. Falta de validación de la información con las fuentes o entidades aliadas a la ICDE que transversalmente generan cifras, datos o información relacionada con la misión de la ICDE.
3. Falta de oportunidad en la publicación de la información
4. Ausencia de una metodología que permita periódicamente estar informados a cerca de como avanza la gestión de las siete vías estratégicas de la ICDE</v>
      </c>
      <c r="O109" s="43" t="s">
        <v>19</v>
      </c>
    </row>
    <row r="110" spans="1:83" s="25" customFormat="1" ht="159.75" hidden="1" customHeight="1" x14ac:dyDescent="0.2">
      <c r="A110" s="91" t="s">
        <v>672</v>
      </c>
      <c r="B110" s="42" t="s">
        <v>194</v>
      </c>
      <c r="C110" s="27" t="s">
        <v>54</v>
      </c>
      <c r="D110" s="61" t="s">
        <v>378</v>
      </c>
      <c r="E110" s="42" t="s">
        <v>194</v>
      </c>
      <c r="F110" s="61" t="s">
        <v>378</v>
      </c>
      <c r="G110" s="44" t="s">
        <v>34</v>
      </c>
      <c r="H110" s="43" t="s">
        <v>64</v>
      </c>
      <c r="I110" s="43" t="s">
        <v>72</v>
      </c>
      <c r="J110" s="43" t="s">
        <v>77</v>
      </c>
      <c r="K110" s="91" t="s">
        <v>686</v>
      </c>
      <c r="L110" s="91" t="s">
        <v>955</v>
      </c>
      <c r="M110" s="92" t="s">
        <v>968</v>
      </c>
      <c r="N110" s="62" t="str">
        <f t="shared" si="3"/>
        <v xml:space="preserve">Posibilidad de pérdida Reputacional por actos indebidos por acción u omisión para favorecer a Funcionarios o exfuncionarios en el desarrollo del proceso disciplinario debido a:
1.  deficiente o inadecuado control y seguimiento de las actuaciones llevadas a cabo en curso de los procesos disciplinarios.
2. Incumplimiento de la obligaciones de los funcionarios  comisionados por la Oficina de control Interno Disciplinario. </v>
      </c>
      <c r="O110" s="43" t="s">
        <v>19</v>
      </c>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row>
    <row r="111" spans="1:83" s="25" customFormat="1" ht="157.5" hidden="1" customHeight="1" x14ac:dyDescent="0.2">
      <c r="A111" s="91" t="s">
        <v>673</v>
      </c>
      <c r="B111" s="42" t="s">
        <v>195</v>
      </c>
      <c r="C111" s="27" t="s">
        <v>54</v>
      </c>
      <c r="D111" s="61" t="s">
        <v>380</v>
      </c>
      <c r="E111" s="42" t="s">
        <v>195</v>
      </c>
      <c r="F111" s="61" t="s">
        <v>380</v>
      </c>
      <c r="G111" s="44" t="s">
        <v>30</v>
      </c>
      <c r="H111" s="43" t="s">
        <v>64</v>
      </c>
      <c r="I111" s="43" t="s">
        <v>71</v>
      </c>
      <c r="J111" s="43" t="s">
        <v>66</v>
      </c>
      <c r="K111" s="91" t="s">
        <v>684</v>
      </c>
      <c r="L111" s="91" t="s">
        <v>1060</v>
      </c>
      <c r="M111" s="92" t="s">
        <v>750</v>
      </c>
      <c r="N111" s="62" t="str">
        <f t="shared" si="3"/>
        <v>Posibilidad de pérdida Económica y Reputacional por incumplimiento del Programa Anual de Auditorías Internas de Gestión debido a:
1. Recortes en el presupuesto de la OCI
2. Decisiones administrativas de supresión de auditorias del SGI.
3. Falta de funcionarios de planta y una alta rotación de personal contratista en la OCI.
4. Falta de competencia de los auditores internos para la ejecución de auditorías.
5. Falta de tiempo y disponibilidad del auditado
6. Falta de seguimiento permanente desde la OCI a la ejecución del programa anual de auditoria</v>
      </c>
      <c r="O111" s="43" t="s">
        <v>19</v>
      </c>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row>
    <row r="112" spans="1:83" s="25" customFormat="1" ht="121.9" hidden="1" customHeight="1" x14ac:dyDescent="0.2">
      <c r="A112" s="91" t="s">
        <v>674</v>
      </c>
      <c r="B112" s="495" t="s">
        <v>446</v>
      </c>
      <c r="C112" s="509" t="s">
        <v>55</v>
      </c>
      <c r="D112" s="497" t="s">
        <v>380</v>
      </c>
      <c r="E112" s="495" t="s">
        <v>446</v>
      </c>
      <c r="F112" s="497" t="s">
        <v>380</v>
      </c>
      <c r="G112" s="497" t="s">
        <v>34</v>
      </c>
      <c r="H112" s="43" t="s">
        <v>59</v>
      </c>
      <c r="I112" s="43" t="s">
        <v>72</v>
      </c>
      <c r="J112" s="43" t="s">
        <v>66</v>
      </c>
      <c r="K112" s="91" t="s">
        <v>686</v>
      </c>
      <c r="L112" s="91" t="s">
        <v>751</v>
      </c>
      <c r="M112" s="92" t="s">
        <v>1071</v>
      </c>
      <c r="N112" s="62" t="str">
        <f t="shared" si="3"/>
        <v xml:space="preserve">Posibilidad de pérdida Reputacional por incumplimiento de alguna de las normas legales, técnicas y de la entidad durante el ejercicio de auditoria debido a a:
1. Falta de competencias y destrezas de los auditores internos para la ejecución de auditorías.
2. No contar con la información suficiente y oportuna para la realización de la Auditoria.
3. Desconocimiento por parte del auditor de las normas vigentes aplicables al proceso auditado.
4. Pérdida de la información recopilada y de trabajo de la Oficina de Control Interno.
</v>
      </c>
      <c r="O112" s="43" t="s">
        <v>19</v>
      </c>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row>
    <row r="113" spans="1:83" s="25" customFormat="1" ht="79.5" hidden="1" customHeight="1" x14ac:dyDescent="0.2">
      <c r="A113" s="91" t="s">
        <v>675</v>
      </c>
      <c r="B113" s="42" t="s">
        <v>447</v>
      </c>
      <c r="C113" s="27" t="s">
        <v>55</v>
      </c>
      <c r="D113" s="61" t="s">
        <v>380</v>
      </c>
      <c r="E113" s="42" t="s">
        <v>447</v>
      </c>
      <c r="F113" s="44" t="s">
        <v>380</v>
      </c>
      <c r="G113" s="44" t="s">
        <v>28</v>
      </c>
      <c r="H113" s="43" t="s">
        <v>64</v>
      </c>
      <c r="I113" s="43" t="s">
        <v>72</v>
      </c>
      <c r="J113" s="43" t="s">
        <v>75</v>
      </c>
      <c r="K113" s="91" t="s">
        <v>686</v>
      </c>
      <c r="L113" s="91" t="s">
        <v>1059</v>
      </c>
      <c r="M113" s="92" t="s">
        <v>752</v>
      </c>
      <c r="N113" s="62" t="str">
        <f t="shared" si="3"/>
        <v>Posibilidad de pérdida Reputacional por la parcialidad en los ejercicios de auditoría. debido a:
1. Falta de apropiación e interiorización del Estatuto de Auditoría Interna y Código de ética del auditor.
2. Debilidad en las competencias de los auditores e insuficiente capacitación.</v>
      </c>
      <c r="O113" s="43" t="s">
        <v>19</v>
      </c>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row>
    <row r="114" spans="1:83" s="25" customFormat="1" ht="97.5" hidden="1" customHeight="1" x14ac:dyDescent="0.2">
      <c r="A114" s="91" t="s">
        <v>676</v>
      </c>
      <c r="B114" s="42" t="s">
        <v>448</v>
      </c>
      <c r="C114" s="27" t="s">
        <v>55</v>
      </c>
      <c r="D114" s="61" t="s">
        <v>380</v>
      </c>
      <c r="E114" s="42" t="s">
        <v>448</v>
      </c>
      <c r="F114" s="44" t="s">
        <v>380</v>
      </c>
      <c r="G114" s="44" t="s">
        <v>34</v>
      </c>
      <c r="H114" s="43" t="s">
        <v>64</v>
      </c>
      <c r="I114" s="43" t="s">
        <v>71</v>
      </c>
      <c r="J114" s="43" t="s">
        <v>75</v>
      </c>
      <c r="K114" s="91" t="s">
        <v>686</v>
      </c>
      <c r="L114" s="91" t="s">
        <v>1065</v>
      </c>
      <c r="M114" s="92" t="s">
        <v>753</v>
      </c>
      <c r="N114" s="62" t="str">
        <f t="shared" si="3"/>
        <v xml:space="preserve">Posibilidad de pérdida Reputacional por la Omisión y/o encubrimiento deliberado durante la revisión y verificación 
de situaciones irregulares encontradas en el proceso auditor, para favorecimiento propio o de terceros debido a:
1. Intereses particulares
2. Falta de apropiación e interiorización del Estatuto de Auditoría Interna y Código de ética del auditor.
3. Conflictos de interés presentados durante el proceso de auditoría.
4. Presión de niveles jerárquicos superiores para omitir la revisión o la verificación.
</v>
      </c>
      <c r="O114" s="43" t="s">
        <v>19</v>
      </c>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row>
    <row r="115" spans="1:83" ht="201" hidden="1" customHeight="1" x14ac:dyDescent="0.2">
      <c r="A115" s="91" t="s">
        <v>930</v>
      </c>
      <c r="B115" s="387" t="s">
        <v>998</v>
      </c>
      <c r="C115" s="413"/>
      <c r="D115" s="413" t="s">
        <v>376</v>
      </c>
      <c r="E115" s="217" t="s">
        <v>443</v>
      </c>
      <c r="F115" s="217" t="s">
        <v>348</v>
      </c>
      <c r="G115" s="215"/>
      <c r="H115" s="383" t="s">
        <v>61</v>
      </c>
      <c r="I115" s="383" t="s">
        <v>73</v>
      </c>
      <c r="J115" s="383" t="s">
        <v>76</v>
      </c>
      <c r="K115" s="91" t="s">
        <v>686</v>
      </c>
      <c r="L115" s="91" t="s">
        <v>999</v>
      </c>
      <c r="M115" s="92" t="s">
        <v>1070</v>
      </c>
      <c r="N115" s="275" t="str">
        <f t="shared" si="3"/>
        <v>Posibilidad de pérdida Reputacional por la  calidad de la información  publicada en la ICDE  Debido a:
1. No aplicación de los  procedimientos internos  para evaluar la calidad de datos geoespaciales que se van a publicar.
 2. Falta de validación de la información con las fuentes o entidades aliadas a la ICDE que transversalmente generan cifras, datos o información relacionada con la misión de la ICDE.
3. Falta de oportunidad en la publicación de la información
4. Ausencia de una metodología que permita periódicamente estar informados a cerca de como avanza la gestión de las siete vías estratégicas de la ICDE</v>
      </c>
      <c r="O115" s="383" t="s">
        <v>19</v>
      </c>
    </row>
    <row r="116" spans="1:83" ht="42.75" customHeight="1" x14ac:dyDescent="0.2">
      <c r="A116" s="91" t="s">
        <v>931</v>
      </c>
      <c r="B116" s="387"/>
      <c r="C116" s="413"/>
      <c r="D116" s="413" t="s">
        <v>374</v>
      </c>
      <c r="E116" s="217"/>
      <c r="F116" s="217"/>
      <c r="G116" s="215"/>
      <c r="H116" s="383"/>
      <c r="I116" s="383"/>
      <c r="J116" s="383"/>
      <c r="K116" s="91"/>
      <c r="L116" s="91"/>
      <c r="M116" s="92"/>
      <c r="N116" s="275" t="str">
        <f t="shared" si="3"/>
        <v xml:space="preserve">  </v>
      </c>
      <c r="O116" s="383"/>
    </row>
    <row r="117" spans="1:83" s="25" customFormat="1" ht="141.6" hidden="1" customHeight="1" x14ac:dyDescent="0.2">
      <c r="A117" s="91" t="s">
        <v>970</v>
      </c>
      <c r="B117" s="42" t="s">
        <v>368</v>
      </c>
      <c r="C117" s="413"/>
      <c r="D117" s="61"/>
      <c r="E117" s="42" t="s">
        <v>381</v>
      </c>
      <c r="F117" s="61" t="s">
        <v>339</v>
      </c>
      <c r="G117" s="61" t="s">
        <v>34</v>
      </c>
      <c r="H117" s="410" t="s">
        <v>64</v>
      </c>
      <c r="I117" s="410" t="s">
        <v>72</v>
      </c>
      <c r="J117" s="410" t="s">
        <v>76</v>
      </c>
      <c r="K117" s="91" t="s">
        <v>686</v>
      </c>
      <c r="L117" s="91" t="s">
        <v>695</v>
      </c>
      <c r="M117" s="92" t="s">
        <v>696</v>
      </c>
      <c r="N117" s="275" t="str">
        <f t="shared" si="3"/>
        <v>Posibilidad de pérdida Reputacional  por la inoportunidad o imprecisión en la  difusión de la información de la gestión institucional debido a:
1. Desconocimiento de los procedimientos
2. Incumplimiento de  los lineamientos dados por la oficina de difusión y mercadeo
3. Planeación inadecuada de las actividades.
4. Inoportunidad en la invitación para participación en eventos.</v>
      </c>
      <c r="O117" s="410" t="s">
        <v>19</v>
      </c>
    </row>
    <row r="118" spans="1:83" ht="54.75" hidden="1" customHeight="1" x14ac:dyDescent="0.2">
      <c r="A118" s="91" t="s">
        <v>932</v>
      </c>
      <c r="B118" s="387"/>
      <c r="C118" s="413"/>
      <c r="D118" s="413" t="s">
        <v>379</v>
      </c>
      <c r="E118" s="217"/>
      <c r="F118" s="217"/>
      <c r="G118" s="215"/>
      <c r="H118" s="383"/>
      <c r="I118" s="383"/>
      <c r="J118" s="383"/>
      <c r="K118" s="91"/>
      <c r="L118" s="91"/>
      <c r="M118" s="92"/>
      <c r="N118" s="275" t="str">
        <f t="shared" si="3"/>
        <v xml:space="preserve">  </v>
      </c>
      <c r="O118" s="383"/>
    </row>
    <row r="119" spans="1:83" ht="34.5" hidden="1" customHeight="1" x14ac:dyDescent="0.2">
      <c r="A119" s="91" t="s">
        <v>933</v>
      </c>
      <c r="B119" s="387"/>
      <c r="C119" s="413"/>
      <c r="D119" s="217"/>
      <c r="E119" s="217"/>
      <c r="F119" s="217"/>
      <c r="G119" s="215"/>
      <c r="H119" s="383"/>
      <c r="I119" s="383"/>
      <c r="J119" s="383"/>
      <c r="K119" s="91"/>
      <c r="L119" s="91"/>
      <c r="M119" s="92"/>
      <c r="N119" s="275" t="str">
        <f t="shared" si="3"/>
        <v xml:space="preserve">  </v>
      </c>
      <c r="O119" s="383"/>
    </row>
    <row r="120" spans="1:83" ht="63.75" hidden="1" customHeight="1" x14ac:dyDescent="0.2">
      <c r="J120" s="215"/>
      <c r="K120" s="215"/>
      <c r="L120" s="215"/>
      <c r="M120" s="215"/>
      <c r="N120" s="215"/>
      <c r="O120" s="215"/>
    </row>
  </sheetData>
  <sheetProtection insertColumns="0" insertRows="0" insertHyperlinks="0" deleteColumns="0" deleteRows="0"/>
  <autoFilter ref="A54:O119" xr:uid="{00000000-0009-0000-0000-000003000000}">
    <filterColumn colId="3">
      <filters>
        <filter val="Gestión de Regulación y Habilitación"/>
      </filters>
    </filterColumn>
  </autoFilter>
  <mergeCells count="5">
    <mergeCell ref="A53:O53"/>
    <mergeCell ref="E2:O5"/>
    <mergeCell ref="B5:D5"/>
    <mergeCell ref="O69:O70"/>
    <mergeCell ref="P105:Q105"/>
  </mergeCells>
  <conditionalFormatting sqref="O59:O111 O117">
    <cfRule type="containsText" dxfId="373" priority="685" operator="containsText" text="RIESGO BAJO">
      <formula>NOT(ISERROR(SEARCH("RIESGO BAJO",O59)))</formula>
    </cfRule>
    <cfRule type="containsText" dxfId="372" priority="686" operator="containsText" text="RIESGO MODERADO">
      <formula>NOT(ISERROR(SEARCH("RIESGO MODERADO",O59)))</formula>
    </cfRule>
    <cfRule type="containsText" dxfId="371" priority="687" operator="containsText" text="RIESGO ALTO">
      <formula>NOT(ISERROR(SEARCH("RIESGO ALTO",O59)))</formula>
    </cfRule>
    <cfRule type="containsText" dxfId="370" priority="688" operator="containsText" text="RIESGO EXTREMO">
      <formula>NOT(ISERROR(SEARCH("RIESGO EXTREMO",O59)))</formula>
    </cfRule>
  </conditionalFormatting>
  <conditionalFormatting sqref="O112:O116 O118:O119">
    <cfRule type="containsText" dxfId="369" priority="677" operator="containsText" text="RIESGO BAJO">
      <formula>NOT(ISERROR(SEARCH("RIESGO BAJO",O112)))</formula>
    </cfRule>
    <cfRule type="containsText" dxfId="368" priority="678" operator="containsText" text="RIESGO MODERADO">
      <formula>NOT(ISERROR(SEARCH("RIESGO MODERADO",O112)))</formula>
    </cfRule>
    <cfRule type="containsText" dxfId="367" priority="679" operator="containsText" text="RIESGO ALTO">
      <formula>NOT(ISERROR(SEARCH("RIESGO ALTO",O112)))</formula>
    </cfRule>
    <cfRule type="containsText" dxfId="366" priority="680" operator="containsText" text="RIESGO EXTREMO">
      <formula>NOT(ISERROR(SEARCH("RIESGO EXTREMO",O112)))</formula>
    </cfRule>
  </conditionalFormatting>
  <conditionalFormatting sqref="O65">
    <cfRule type="containsText" dxfId="365" priority="641" operator="containsText" text="RIESGO BAJO">
      <formula>NOT(ISERROR(SEARCH("RIESGO BAJO",O65)))</formula>
    </cfRule>
    <cfRule type="containsText" dxfId="364" priority="642" operator="containsText" text="RIESGO MODERADO">
      <formula>NOT(ISERROR(SEARCH("RIESGO MODERADO",O65)))</formula>
    </cfRule>
    <cfRule type="containsText" dxfId="363" priority="643" operator="containsText" text="RIESGO ALTO">
      <formula>NOT(ISERROR(SEARCH("RIESGO ALTO",O65)))</formula>
    </cfRule>
    <cfRule type="containsText" dxfId="362" priority="644" operator="containsText" text="RIESGO EXTREMO">
      <formula>NOT(ISERROR(SEARCH("RIESGO EXTREMO",O65)))</formula>
    </cfRule>
  </conditionalFormatting>
  <conditionalFormatting sqref="O94">
    <cfRule type="containsText" dxfId="361" priority="609" operator="containsText" text="RIESGO BAJO">
      <formula>NOT(ISERROR(SEARCH("RIESGO BAJO",O94)))</formula>
    </cfRule>
    <cfRule type="containsText" dxfId="360" priority="610" operator="containsText" text="RIESGO MODERADO">
      <formula>NOT(ISERROR(SEARCH("RIESGO MODERADO",O94)))</formula>
    </cfRule>
    <cfRule type="containsText" dxfId="359" priority="611" operator="containsText" text="RIESGO ALTO">
      <formula>NOT(ISERROR(SEARCH("RIESGO ALTO",O94)))</formula>
    </cfRule>
    <cfRule type="containsText" dxfId="358" priority="612" operator="containsText" text="RIESGO EXTREMO">
      <formula>NOT(ISERROR(SEARCH("RIESGO EXTREMO",O94)))</formula>
    </cfRule>
  </conditionalFormatting>
  <conditionalFormatting sqref="O95">
    <cfRule type="containsText" dxfId="357" priority="601" operator="containsText" text="RIESGO BAJO">
      <formula>NOT(ISERROR(SEARCH("RIESGO BAJO",O95)))</formula>
    </cfRule>
    <cfRule type="containsText" dxfId="356" priority="602" operator="containsText" text="RIESGO MODERADO">
      <formula>NOT(ISERROR(SEARCH("RIESGO MODERADO",O95)))</formula>
    </cfRule>
    <cfRule type="containsText" dxfId="355" priority="603" operator="containsText" text="RIESGO ALTO">
      <formula>NOT(ISERROR(SEARCH("RIESGO ALTO",O95)))</formula>
    </cfRule>
    <cfRule type="containsText" dxfId="354" priority="604" operator="containsText" text="RIESGO EXTREMO">
      <formula>NOT(ISERROR(SEARCH("RIESGO EXTREMO",O95)))</formula>
    </cfRule>
  </conditionalFormatting>
  <conditionalFormatting sqref="O106">
    <cfRule type="containsText" dxfId="353" priority="553" operator="containsText" text="RIESGO BAJO">
      <formula>NOT(ISERROR(SEARCH("RIESGO BAJO",O106)))</formula>
    </cfRule>
    <cfRule type="containsText" dxfId="352" priority="554" operator="containsText" text="RIESGO MODERADO">
      <formula>NOT(ISERROR(SEARCH("RIESGO MODERADO",O106)))</formula>
    </cfRule>
    <cfRule type="containsText" dxfId="351" priority="555" operator="containsText" text="RIESGO ALTO">
      <formula>NOT(ISERROR(SEARCH("RIESGO ALTO",O106)))</formula>
    </cfRule>
    <cfRule type="containsText" dxfId="350" priority="556" operator="containsText" text="RIESGO EXTREMO">
      <formula>NOT(ISERROR(SEARCH("RIESGO EXTREMO",O106)))</formula>
    </cfRule>
  </conditionalFormatting>
  <conditionalFormatting sqref="O66:O69">
    <cfRule type="containsText" dxfId="349" priority="525" operator="containsText" text="RIESGO BAJO">
      <formula>NOT(ISERROR(SEARCH("RIESGO BAJO",O66)))</formula>
    </cfRule>
    <cfRule type="containsText" dxfId="348" priority="526" operator="containsText" text="RIESGO MODERADO">
      <formula>NOT(ISERROR(SEARCH("RIESGO MODERADO",O66)))</formula>
    </cfRule>
    <cfRule type="containsText" dxfId="347" priority="527" operator="containsText" text="RIESGO ALTO">
      <formula>NOT(ISERROR(SEARCH("RIESGO ALTO",O66)))</formula>
    </cfRule>
    <cfRule type="containsText" dxfId="346" priority="528" operator="containsText" text="RIESGO EXTREMO">
      <formula>NOT(ISERROR(SEARCH("RIESGO EXTREMO",O66)))</formula>
    </cfRule>
  </conditionalFormatting>
  <conditionalFormatting sqref="O71:O72">
    <cfRule type="containsText" dxfId="345" priority="497" operator="containsText" text="RIESGO BAJO">
      <formula>NOT(ISERROR(SEARCH("RIESGO BAJO",O71)))</formula>
    </cfRule>
    <cfRule type="containsText" dxfId="344" priority="498" operator="containsText" text="RIESGO MODERADO">
      <formula>NOT(ISERROR(SEARCH("RIESGO MODERADO",O71)))</formula>
    </cfRule>
    <cfRule type="containsText" dxfId="343" priority="499" operator="containsText" text="RIESGO ALTO">
      <formula>NOT(ISERROR(SEARCH("RIESGO ALTO",O71)))</formula>
    </cfRule>
    <cfRule type="containsText" dxfId="342" priority="500" operator="containsText" text="RIESGO EXTREMO">
      <formula>NOT(ISERROR(SEARCH("RIESGO EXTREMO",O71)))</formula>
    </cfRule>
  </conditionalFormatting>
  <conditionalFormatting sqref="O92">
    <cfRule type="containsText" dxfId="341" priority="469" operator="containsText" text="RIESGO BAJO">
      <formula>NOT(ISERROR(SEARCH("RIESGO BAJO",O92)))</formula>
    </cfRule>
    <cfRule type="containsText" dxfId="340" priority="470" operator="containsText" text="RIESGO MODERADO">
      <formula>NOT(ISERROR(SEARCH("RIESGO MODERADO",O92)))</formula>
    </cfRule>
    <cfRule type="containsText" dxfId="339" priority="471" operator="containsText" text="RIESGO ALTO">
      <formula>NOT(ISERROR(SEARCH("RIESGO ALTO",O92)))</formula>
    </cfRule>
    <cfRule type="containsText" dxfId="338" priority="472" operator="containsText" text="RIESGO EXTREMO">
      <formula>NOT(ISERROR(SEARCH("RIESGO EXTREMO",O92)))</formula>
    </cfRule>
  </conditionalFormatting>
  <conditionalFormatting sqref="O93">
    <cfRule type="containsText" dxfId="337" priority="441" operator="containsText" text="RIESGO BAJO">
      <formula>NOT(ISERROR(SEARCH("RIESGO BAJO",O93)))</formula>
    </cfRule>
    <cfRule type="containsText" dxfId="336" priority="442" operator="containsText" text="RIESGO MODERADO">
      <formula>NOT(ISERROR(SEARCH("RIESGO MODERADO",O93)))</formula>
    </cfRule>
    <cfRule type="containsText" dxfId="335" priority="443" operator="containsText" text="RIESGO ALTO">
      <formula>NOT(ISERROR(SEARCH("RIESGO ALTO",O93)))</formula>
    </cfRule>
    <cfRule type="containsText" dxfId="334" priority="444" operator="containsText" text="RIESGO EXTREMO">
      <formula>NOT(ISERROR(SEARCH("RIESGO EXTREMO",O93)))</formula>
    </cfRule>
  </conditionalFormatting>
  <conditionalFormatting sqref="O98:O100">
    <cfRule type="containsText" dxfId="333" priority="413" operator="containsText" text="RIESGO BAJO">
      <formula>NOT(ISERROR(SEARCH("RIESGO BAJO",O98)))</formula>
    </cfRule>
    <cfRule type="containsText" dxfId="332" priority="414" operator="containsText" text="RIESGO MODERADO">
      <formula>NOT(ISERROR(SEARCH("RIESGO MODERADO",O98)))</formula>
    </cfRule>
    <cfRule type="containsText" dxfId="331" priority="415" operator="containsText" text="RIESGO ALTO">
      <formula>NOT(ISERROR(SEARCH("RIESGO ALTO",O98)))</formula>
    </cfRule>
    <cfRule type="containsText" dxfId="330" priority="416" operator="containsText" text="RIESGO EXTREMO">
      <formula>NOT(ISERROR(SEARCH("RIESGO EXTREMO",O98)))</formula>
    </cfRule>
  </conditionalFormatting>
  <conditionalFormatting sqref="O86">
    <cfRule type="containsText" dxfId="329" priority="377" operator="containsText" text="RIESGO BAJO">
      <formula>NOT(ISERROR(SEARCH("RIESGO BAJO",O86)))</formula>
    </cfRule>
    <cfRule type="containsText" dxfId="328" priority="378" operator="containsText" text="RIESGO MODERADO">
      <formula>NOT(ISERROR(SEARCH("RIESGO MODERADO",O86)))</formula>
    </cfRule>
    <cfRule type="containsText" dxfId="327" priority="379" operator="containsText" text="RIESGO ALTO">
      <formula>NOT(ISERROR(SEARCH("RIESGO ALTO",O86)))</formula>
    </cfRule>
    <cfRule type="containsText" dxfId="326" priority="380" operator="containsText" text="RIESGO EXTREMO">
      <formula>NOT(ISERROR(SEARCH("RIESGO EXTREMO",O86)))</formula>
    </cfRule>
  </conditionalFormatting>
  <conditionalFormatting sqref="O87">
    <cfRule type="containsText" dxfId="325" priority="369" operator="containsText" text="RIESGO BAJO">
      <formula>NOT(ISERROR(SEARCH("RIESGO BAJO",O87)))</formula>
    </cfRule>
    <cfRule type="containsText" dxfId="324" priority="370" operator="containsText" text="RIESGO MODERADO">
      <formula>NOT(ISERROR(SEARCH("RIESGO MODERADO",O87)))</formula>
    </cfRule>
    <cfRule type="containsText" dxfId="323" priority="371" operator="containsText" text="RIESGO ALTO">
      <formula>NOT(ISERROR(SEARCH("RIESGO ALTO",O87)))</formula>
    </cfRule>
    <cfRule type="containsText" dxfId="322" priority="372" operator="containsText" text="RIESGO EXTREMO">
      <formula>NOT(ISERROR(SEARCH("RIESGO EXTREMO",O87)))</formula>
    </cfRule>
  </conditionalFormatting>
  <conditionalFormatting sqref="O102:O103">
    <cfRule type="containsText" dxfId="321" priority="309" operator="containsText" text="RIESGO BAJO">
      <formula>NOT(ISERROR(SEARCH("RIESGO BAJO",O102)))</formula>
    </cfRule>
    <cfRule type="containsText" dxfId="320" priority="310" operator="containsText" text="RIESGO MODERADO">
      <formula>NOT(ISERROR(SEARCH("RIESGO MODERADO",O102)))</formula>
    </cfRule>
    <cfRule type="containsText" dxfId="319" priority="311" operator="containsText" text="RIESGO ALTO">
      <formula>NOT(ISERROR(SEARCH("RIESGO ALTO",O102)))</formula>
    </cfRule>
    <cfRule type="containsText" dxfId="318" priority="312" operator="containsText" text="RIESGO EXTREMO">
      <formula>NOT(ISERROR(SEARCH("RIESGO EXTREMO",O102)))</formula>
    </cfRule>
  </conditionalFormatting>
  <conditionalFormatting sqref="O97 O101">
    <cfRule type="containsText" dxfId="317" priority="277" operator="containsText" text="RIESGO BAJO">
      <formula>NOT(ISERROR(SEARCH("RIESGO BAJO",O97)))</formula>
    </cfRule>
    <cfRule type="containsText" dxfId="316" priority="278" operator="containsText" text="RIESGO MODERADO">
      <formula>NOT(ISERROR(SEARCH("RIESGO MODERADO",O97)))</formula>
    </cfRule>
    <cfRule type="containsText" dxfId="315" priority="279" operator="containsText" text="RIESGO ALTO">
      <formula>NOT(ISERROR(SEARCH("RIESGO ALTO",O97)))</formula>
    </cfRule>
    <cfRule type="containsText" dxfId="314" priority="280" operator="containsText" text="RIESGO EXTREMO">
      <formula>NOT(ISERROR(SEARCH("RIESGO EXTREMO",O97)))</formula>
    </cfRule>
  </conditionalFormatting>
  <conditionalFormatting sqref="O75:O76">
    <cfRule type="containsText" dxfId="313" priority="245" operator="containsText" text="RIESGO BAJO">
      <formula>NOT(ISERROR(SEARCH("RIESGO BAJO",O75)))</formula>
    </cfRule>
    <cfRule type="containsText" dxfId="312" priority="246" operator="containsText" text="RIESGO MODERADO">
      <formula>NOT(ISERROR(SEARCH("RIESGO MODERADO",O75)))</formula>
    </cfRule>
    <cfRule type="containsText" dxfId="311" priority="247" operator="containsText" text="RIESGO ALTO">
      <formula>NOT(ISERROR(SEARCH("RIESGO ALTO",O75)))</formula>
    </cfRule>
    <cfRule type="containsText" dxfId="310" priority="248" operator="containsText" text="RIESGO EXTREMO">
      <formula>NOT(ISERROR(SEARCH("RIESGO EXTREMO",O75)))</formula>
    </cfRule>
  </conditionalFormatting>
  <conditionalFormatting sqref="O57">
    <cfRule type="containsText" dxfId="309" priority="185" operator="containsText" text="RIESGO BAJO">
      <formula>NOT(ISERROR(SEARCH("RIESGO BAJO",O57)))</formula>
    </cfRule>
    <cfRule type="containsText" dxfId="308" priority="186" operator="containsText" text="RIESGO MODERADO">
      <formula>NOT(ISERROR(SEARCH("RIESGO MODERADO",O57)))</formula>
    </cfRule>
    <cfRule type="containsText" dxfId="307" priority="187" operator="containsText" text="RIESGO ALTO">
      <formula>NOT(ISERROR(SEARCH("RIESGO ALTO",O57)))</formula>
    </cfRule>
    <cfRule type="containsText" dxfId="306" priority="188" operator="containsText" text="RIESGO EXTREMO">
      <formula>NOT(ISERROR(SEARCH("RIESGO EXTREMO",O57)))</formula>
    </cfRule>
  </conditionalFormatting>
  <conditionalFormatting sqref="O55">
    <cfRule type="containsText" dxfId="305" priority="197" operator="containsText" text="RIESGO BAJO">
      <formula>NOT(ISERROR(SEARCH("RIESGO BAJO",O55)))</formula>
    </cfRule>
    <cfRule type="containsText" dxfId="304" priority="198" operator="containsText" text="RIESGO MODERADO">
      <formula>NOT(ISERROR(SEARCH("RIESGO MODERADO",O55)))</formula>
    </cfRule>
    <cfRule type="containsText" dxfId="303" priority="199" operator="containsText" text="RIESGO ALTO">
      <formula>NOT(ISERROR(SEARCH("RIESGO ALTO",O55)))</formula>
    </cfRule>
    <cfRule type="containsText" dxfId="302" priority="200" operator="containsText" text="RIESGO EXTREMO">
      <formula>NOT(ISERROR(SEARCH("RIESGO EXTREMO",O55)))</formula>
    </cfRule>
  </conditionalFormatting>
  <conditionalFormatting sqref="O58">
    <cfRule type="containsText" dxfId="301" priority="193" operator="containsText" text="RIESGO BAJO">
      <formula>NOT(ISERROR(SEARCH("RIESGO BAJO",O58)))</formula>
    </cfRule>
    <cfRule type="containsText" dxfId="300" priority="194" operator="containsText" text="RIESGO MODERADO">
      <formula>NOT(ISERROR(SEARCH("RIESGO MODERADO",O58)))</formula>
    </cfRule>
    <cfRule type="containsText" dxfId="299" priority="195" operator="containsText" text="RIESGO ALTO">
      <formula>NOT(ISERROR(SEARCH("RIESGO ALTO",O58)))</formula>
    </cfRule>
    <cfRule type="containsText" dxfId="298" priority="196" operator="containsText" text="RIESGO EXTREMO">
      <formula>NOT(ISERROR(SEARCH("RIESGO EXTREMO",O58)))</formula>
    </cfRule>
  </conditionalFormatting>
  <conditionalFormatting sqref="O56">
    <cfRule type="containsText" dxfId="297" priority="189" operator="containsText" text="RIESGO BAJO">
      <formula>NOT(ISERROR(SEARCH("RIESGO BAJO",O56)))</formula>
    </cfRule>
    <cfRule type="containsText" dxfId="296" priority="190" operator="containsText" text="RIESGO MODERADO">
      <formula>NOT(ISERROR(SEARCH("RIESGO MODERADO",O56)))</formula>
    </cfRule>
    <cfRule type="containsText" dxfId="295" priority="191" operator="containsText" text="RIESGO ALTO">
      <formula>NOT(ISERROR(SEARCH("RIESGO ALTO",O56)))</formula>
    </cfRule>
    <cfRule type="containsText" dxfId="294" priority="192" operator="containsText" text="RIESGO EXTREMO">
      <formula>NOT(ISERROR(SEARCH("RIESGO EXTREMO",O56)))</formula>
    </cfRule>
  </conditionalFormatting>
  <conditionalFormatting sqref="O110:O111">
    <cfRule type="containsText" dxfId="293" priority="105" operator="containsText" text="RIESGO BAJO">
      <formula>NOT(ISERROR(SEARCH("RIESGO BAJO",O110)))</formula>
    </cfRule>
    <cfRule type="containsText" dxfId="292" priority="106" operator="containsText" text="RIESGO MODERADO">
      <formula>NOT(ISERROR(SEARCH("RIESGO MODERADO",O110)))</formula>
    </cfRule>
    <cfRule type="containsText" dxfId="291" priority="107" operator="containsText" text="RIESGO ALTO">
      <formula>NOT(ISERROR(SEARCH("RIESGO ALTO",O110)))</formula>
    </cfRule>
    <cfRule type="containsText" dxfId="290" priority="108" operator="containsText" text="RIESGO EXTREMO">
      <formula>NOT(ISERROR(SEARCH("RIESGO EXTREMO",O110)))</formula>
    </cfRule>
  </conditionalFormatting>
  <conditionalFormatting sqref="O79">
    <cfRule type="containsText" dxfId="289" priority="77" operator="containsText" text="RIESGO BAJO">
      <formula>NOT(ISERROR(SEARCH("RIESGO BAJO",O79)))</formula>
    </cfRule>
    <cfRule type="containsText" dxfId="288" priority="78" operator="containsText" text="RIESGO MODERADO">
      <formula>NOT(ISERROR(SEARCH("RIESGO MODERADO",O79)))</formula>
    </cfRule>
    <cfRule type="containsText" dxfId="287" priority="79" operator="containsText" text="RIESGO ALTO">
      <formula>NOT(ISERROR(SEARCH("RIESGO ALTO",O79)))</formula>
    </cfRule>
    <cfRule type="containsText" dxfId="286" priority="80" operator="containsText" text="RIESGO EXTREMO">
      <formula>NOT(ISERROR(SEARCH("RIESGO EXTREMO",O79)))</formula>
    </cfRule>
  </conditionalFormatting>
  <conditionalFormatting sqref="O80">
    <cfRule type="containsText" dxfId="285" priority="53" operator="containsText" text="RIESGO BAJO">
      <formula>NOT(ISERROR(SEARCH("RIESGO BAJO",O80)))</formula>
    </cfRule>
    <cfRule type="containsText" dxfId="284" priority="54" operator="containsText" text="RIESGO MODERADO">
      <formula>NOT(ISERROR(SEARCH("RIESGO MODERADO",O80)))</formula>
    </cfRule>
    <cfRule type="containsText" dxfId="283" priority="55" operator="containsText" text="RIESGO ALTO">
      <formula>NOT(ISERROR(SEARCH("RIESGO ALTO",O80)))</formula>
    </cfRule>
    <cfRule type="containsText" dxfId="282" priority="56" operator="containsText" text="RIESGO EXTREMO">
      <formula>NOT(ISERROR(SEARCH("RIESGO EXTREMO",O80)))</formula>
    </cfRule>
  </conditionalFormatting>
  <conditionalFormatting sqref="O109">
    <cfRule type="containsText" dxfId="281" priority="5" operator="containsText" text="RIESGO BAJO">
      <formula>NOT(ISERROR(SEARCH("RIESGO BAJO",O109)))</formula>
    </cfRule>
    <cfRule type="containsText" dxfId="280" priority="6" operator="containsText" text="RIESGO MODERADO">
      <formula>NOT(ISERROR(SEARCH("RIESGO MODERADO",O109)))</formula>
    </cfRule>
    <cfRule type="containsText" dxfId="279" priority="7" operator="containsText" text="RIESGO ALTO">
      <formula>NOT(ISERROR(SEARCH("RIESGO ALTO",O109)))</formula>
    </cfRule>
    <cfRule type="containsText" dxfId="278" priority="8" operator="containsText" text="RIESGO EXTREMO">
      <formula>NOT(ISERROR(SEARCH("RIESGO EXTREMO",O109)))</formula>
    </cfRule>
  </conditionalFormatting>
  <dataValidations count="8">
    <dataValidation type="list" allowBlank="1" showInputMessage="1" showErrorMessage="1" sqref="O55:O57 O59:O119" xr:uid="{00000000-0002-0000-0300-000000000000}">
      <formula1>$O$6:$O$7</formula1>
    </dataValidation>
    <dataValidation type="list" allowBlank="1" showInputMessage="1" showErrorMessage="1" sqref="G55:G58 D97:D114" xr:uid="{00000000-0002-0000-0300-000001000000}">
      <formula1>$D$6:$D$44</formula1>
    </dataValidation>
    <dataValidation type="list" allowBlank="1" showInputMessage="1" showErrorMessage="1" sqref="J55:J119" xr:uid="{00000000-0002-0000-0300-000002000000}">
      <formula1>$J$6:$J$12</formula1>
    </dataValidation>
    <dataValidation type="list" allowBlank="1" showInputMessage="1" showErrorMessage="1" sqref="I55:I119" xr:uid="{00000000-0002-0000-0300-000003000000}">
      <formula1>$I$6:$I$11</formula1>
    </dataValidation>
    <dataValidation type="list" allowBlank="1" showInputMessage="1" showErrorMessage="1" sqref="H55:H119" xr:uid="{00000000-0002-0000-0300-000004000000}">
      <formula1>$H$6:$H$11</formula1>
    </dataValidation>
    <dataValidation type="list" allowBlank="1" showInputMessage="1" showErrorMessage="1" sqref="G55:G114 G117" xr:uid="{00000000-0002-0000-0300-000005000000}">
      <formula1>$G$6:$G$15</formula1>
    </dataValidation>
    <dataValidation type="list" allowBlank="1" showInputMessage="1" showErrorMessage="1" sqref="D55:D114 D117" xr:uid="{00000000-0002-0000-0300-000006000000}">
      <formula1>$D$6:$D$22</formula1>
    </dataValidation>
    <dataValidation allowBlank="1" showInputMessage="1" showErrorMessage="1" promptTitle="Riesgo " prompt="Incumplimiento en la ejecución del presupuesto de inversión, en las metas de proyecto y PDD" sqref="A58" xr:uid="{00000000-0002-0000-0300-000007000000}"/>
  </dataValidations>
  <hyperlinks>
    <hyperlink ref="A1" location="OPCIONES!A1" display="OPCIONES" xr:uid="{00000000-0004-0000-0300-000000000000}"/>
  </hyperlinks>
  <pageMargins left="0.25" right="0.25" top="0.75" bottom="0.75" header="0.3" footer="0.3"/>
  <pageSetup scale="21"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8000000}">
          <x14:formula1>
            <xm:f>FÓRMULAS!$T$3:$T$6</xm:f>
          </x14:formula1>
          <xm:sqref>K55:K119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73"/>
  <sheetViews>
    <sheetView showGridLines="0" topLeftCell="D8" zoomScale="80" zoomScaleNormal="80" workbookViewId="0">
      <pane ySplit="1" topLeftCell="A31" activePane="bottomLeft" state="frozen"/>
      <selection activeCell="A8" sqref="A8"/>
      <selection pane="bottomLeft" activeCell="K33" sqref="K33"/>
    </sheetView>
  </sheetViews>
  <sheetFormatPr baseColWidth="10" defaultRowHeight="15" x14ac:dyDescent="0.25"/>
  <cols>
    <col min="1" max="1" width="16.28515625" customWidth="1"/>
    <col min="2" max="2" width="19" customWidth="1"/>
    <col min="3" max="3" width="16.140625" customWidth="1"/>
    <col min="4" max="4" width="9.85546875" customWidth="1"/>
    <col min="5" max="5" width="67" customWidth="1"/>
    <col min="6" max="6" width="21.28515625" style="516" customWidth="1"/>
    <col min="7" max="7" width="16.140625" customWidth="1"/>
    <col min="8" max="8" width="15.42578125" customWidth="1"/>
    <col min="9" max="9" width="15.140625" customWidth="1"/>
    <col min="10" max="10" width="13.42578125" customWidth="1"/>
    <col min="13" max="13" width="17.7109375" customWidth="1"/>
    <col min="15" max="15" width="12.7109375" customWidth="1"/>
    <col min="16" max="16" width="13.42578125" customWidth="1"/>
    <col min="19" max="19" width="22.28515625" customWidth="1"/>
    <col min="20" max="20" width="25.140625" customWidth="1"/>
    <col min="25" max="25" width="19.85546875" customWidth="1"/>
    <col min="27" max="27" width="32.7109375" customWidth="1"/>
    <col min="28" max="28" width="33.42578125" customWidth="1"/>
  </cols>
  <sheetData>
    <row r="1" spans="1:28" ht="15.75" thickBot="1" x14ac:dyDescent="0.3">
      <c r="A1" s="488" t="s">
        <v>1049</v>
      </c>
    </row>
    <row r="2" spans="1:28" ht="15" customHeight="1" x14ac:dyDescent="0.25">
      <c r="A2" s="143"/>
      <c r="B2" s="149" t="s">
        <v>793</v>
      </c>
      <c r="C2" s="150"/>
      <c r="D2" s="153">
        <f>'CONTEXTO E IDENTIFICACIÓN'!D2</f>
        <v>0</v>
      </c>
      <c r="E2" s="577" t="s">
        <v>681</v>
      </c>
      <c r="F2" s="578"/>
      <c r="G2" s="578"/>
      <c r="H2" s="578"/>
      <c r="I2" s="578"/>
      <c r="J2" s="578"/>
      <c r="K2" s="578"/>
      <c r="L2" s="578"/>
      <c r="M2" s="578"/>
      <c r="N2" s="578"/>
      <c r="O2" s="578"/>
      <c r="P2" s="578"/>
      <c r="Q2" s="579"/>
    </row>
    <row r="3" spans="1:28" ht="15" customHeight="1" x14ac:dyDescent="0.25">
      <c r="A3" s="144"/>
      <c r="B3" s="151" t="s">
        <v>794</v>
      </c>
      <c r="C3" s="152"/>
      <c r="D3" s="154">
        <f>'CONTEXTO E IDENTIFICACIÓN'!D3</f>
        <v>0</v>
      </c>
      <c r="E3" s="580"/>
      <c r="F3" s="581"/>
      <c r="G3" s="581"/>
      <c r="H3" s="581"/>
      <c r="I3" s="581"/>
      <c r="J3" s="581"/>
      <c r="K3" s="581"/>
      <c r="L3" s="581"/>
      <c r="M3" s="581"/>
      <c r="N3" s="581"/>
      <c r="O3" s="581"/>
      <c r="P3" s="581"/>
      <c r="Q3" s="582"/>
    </row>
    <row r="4" spans="1:28" ht="15" customHeight="1" x14ac:dyDescent="0.25">
      <c r="A4" s="144"/>
      <c r="B4" s="146" t="s">
        <v>795</v>
      </c>
      <c r="C4" s="147"/>
      <c r="D4" s="148"/>
      <c r="E4" s="580"/>
      <c r="F4" s="581"/>
      <c r="G4" s="581"/>
      <c r="H4" s="581"/>
      <c r="I4" s="581"/>
      <c r="J4" s="581"/>
      <c r="K4" s="581"/>
      <c r="L4" s="581"/>
      <c r="M4" s="581"/>
      <c r="N4" s="581"/>
      <c r="O4" s="581"/>
      <c r="P4" s="581"/>
      <c r="Q4" s="582"/>
    </row>
    <row r="5" spans="1:28" ht="38.25" customHeight="1" thickBot="1" x14ac:dyDescent="0.3">
      <c r="A5" s="145"/>
      <c r="B5" s="586" t="s">
        <v>796</v>
      </c>
      <c r="C5" s="587"/>
      <c r="D5" s="588"/>
      <c r="E5" s="583"/>
      <c r="F5" s="584"/>
      <c r="G5" s="584"/>
      <c r="H5" s="584"/>
      <c r="I5" s="584"/>
      <c r="J5" s="584"/>
      <c r="K5" s="584"/>
      <c r="L5" s="584"/>
      <c r="M5" s="584"/>
      <c r="N5" s="584"/>
      <c r="O5" s="584"/>
      <c r="P5" s="584"/>
      <c r="Q5" s="585"/>
    </row>
    <row r="6" spans="1:28" ht="40.5" customHeight="1" thickBot="1" x14ac:dyDescent="0.3">
      <c r="A6" s="97"/>
      <c r="B6" s="97"/>
      <c r="C6" s="97"/>
      <c r="D6" s="171"/>
      <c r="E6" s="98"/>
      <c r="F6" s="596" t="s">
        <v>760</v>
      </c>
      <c r="G6" s="597"/>
      <c r="H6" s="597"/>
      <c r="I6" s="598"/>
      <c r="J6" s="602" t="s">
        <v>759</v>
      </c>
      <c r="K6" s="603"/>
      <c r="L6" s="603"/>
      <c r="M6" s="603"/>
      <c r="N6" s="603"/>
      <c r="O6" s="603"/>
      <c r="P6" s="603"/>
      <c r="Q6" s="604"/>
    </row>
    <row r="7" spans="1:28" ht="16.5" customHeight="1" thickBot="1" x14ac:dyDescent="0.3">
      <c r="A7" s="99"/>
      <c r="B7" s="99"/>
      <c r="C7" s="99"/>
      <c r="D7" s="172"/>
      <c r="E7" s="172"/>
      <c r="F7" s="599"/>
      <c r="G7" s="600"/>
      <c r="H7" s="600"/>
      <c r="I7" s="601"/>
      <c r="J7" s="605" t="s">
        <v>761</v>
      </c>
      <c r="K7" s="606"/>
      <c r="L7" s="607"/>
      <c r="M7" s="605" t="s">
        <v>762</v>
      </c>
      <c r="N7" s="606"/>
      <c r="O7" s="607"/>
      <c r="P7" s="605" t="s">
        <v>763</v>
      </c>
      <c r="Q7" s="607"/>
      <c r="S7" s="608" t="s">
        <v>1</v>
      </c>
      <c r="T7" s="609"/>
      <c r="U7" s="610"/>
      <c r="V7" s="610"/>
      <c r="W7" s="611"/>
      <c r="X7" s="99"/>
      <c r="Y7" s="593" t="s">
        <v>2</v>
      </c>
      <c r="Z7" s="594"/>
      <c r="AA7" s="594"/>
      <c r="AB7" s="595"/>
    </row>
    <row r="8" spans="1:28" ht="73.5" customHeight="1" thickBot="1" x14ac:dyDescent="0.3">
      <c r="A8" s="370" t="s">
        <v>604</v>
      </c>
      <c r="B8" s="370" t="s">
        <v>764</v>
      </c>
      <c r="C8" s="371" t="s">
        <v>792</v>
      </c>
      <c r="D8" s="372" t="s">
        <v>605</v>
      </c>
      <c r="E8" s="373" t="s">
        <v>765</v>
      </c>
      <c r="F8" s="510" t="s">
        <v>766</v>
      </c>
      <c r="G8" s="374" t="s">
        <v>767</v>
      </c>
      <c r="H8" s="375" t="s">
        <v>768</v>
      </c>
      <c r="I8" s="373" t="s">
        <v>769</v>
      </c>
      <c r="J8" s="376" t="s">
        <v>761</v>
      </c>
      <c r="K8" s="377" t="s">
        <v>770</v>
      </c>
      <c r="L8" s="375" t="s">
        <v>771</v>
      </c>
      <c r="M8" s="376" t="s">
        <v>762</v>
      </c>
      <c r="N8" s="377" t="s">
        <v>770</v>
      </c>
      <c r="O8" s="375" t="s">
        <v>771</v>
      </c>
      <c r="P8" s="376" t="s">
        <v>772</v>
      </c>
      <c r="Q8" s="378" t="s">
        <v>773</v>
      </c>
      <c r="S8" s="117" t="s">
        <v>771</v>
      </c>
      <c r="T8" s="118" t="s">
        <v>767</v>
      </c>
      <c r="U8" s="119" t="s">
        <v>780</v>
      </c>
      <c r="V8" s="119" t="s">
        <v>781</v>
      </c>
      <c r="W8" s="120" t="s">
        <v>607</v>
      </c>
      <c r="X8" s="121"/>
      <c r="Y8" s="117" t="s">
        <v>771</v>
      </c>
      <c r="Z8" s="118" t="s">
        <v>782</v>
      </c>
      <c r="AA8" s="118" t="s">
        <v>761</v>
      </c>
      <c r="AB8" s="120" t="s">
        <v>762</v>
      </c>
    </row>
    <row r="9" spans="1:28" ht="141.75" customHeight="1" x14ac:dyDescent="0.25">
      <c r="A9" s="155" t="str">
        <f>'CONTEXTO E IDENTIFICACIÓN'!G55</f>
        <v>Estratégico</v>
      </c>
      <c r="B9" s="156" t="str">
        <f>'CONTEXTO E IDENTIFICACIÓN'!D55</f>
        <v>Direccionamiento Estratégico y Planeación</v>
      </c>
      <c r="C9" s="156" t="str">
        <f>'CONTEXTO E IDENTIFICACIÓN'!F55</f>
        <v>Gestión Estratégica</v>
      </c>
      <c r="D9" s="157" t="str">
        <f>'CONTEXTO E IDENTIFICACIÓN'!A55</f>
        <v>R1</v>
      </c>
      <c r="E9" s="158" t="str">
        <f>'CONTEXTO E IDENTIFICACIÓN'!N55</f>
        <v>Posibilidad de pérdida Económica y Reputacional por el incumplimiento en la ejecución del presupuesto de inversión y en las metas proyecto y PND debido a: 
1. Deficiencias en la programación y seguimiento del plan anual de adquisiciones.
2. Situaciones anormales de carácter misional que afecten la programación y diseño del plan de adquisiciones
3. Compromisos institucionales no previstos.
4. Expedición del CDP que no esté dentro de la programación presupuestal.
5. Reservas presupuestales.</v>
      </c>
      <c r="F9" s="511">
        <v>12</v>
      </c>
      <c r="G9" s="100" t="str">
        <f t="shared" ref="G9:G72" si="0">+IF(F9="","",IF(F9&lt;=$V$9,$T$9,IF(F9&lt;=$V$10,$T$10,IF(F9&lt;=$V$11,$T$11,IF(F9&lt;=$V$12,$T$12,IF(F9&gt;=$U$13,$T$13,""))))))</f>
        <v>La actividad que conlleva el riesgo se ejecuta de 3 a 24 veces por año</v>
      </c>
      <c r="H9" s="101">
        <f t="shared" ref="H9:H72" si="1">+IF(G9="","",IF(G9=$T$9,$W$9,IF(G9=$T$10,$W$10,IF(G9=$T$11,$W$11,IF(G9=$T$12,$W$12,IF(G9=$T$13,$W$13))))))</f>
        <v>0.4</v>
      </c>
      <c r="I9" s="102" t="str">
        <f t="shared" ref="I9:I72" si="2">+IF(G9="","",IF(G9=$T$9,$S$9,IF(G9=$T$10,$S$10,IF(G9=$T$11,$S$11,IF(G9=$T$12,$S$12,IF(G9=$T$13,$S$13))))))</f>
        <v>Baja</v>
      </c>
      <c r="J9" s="103" t="s">
        <v>774</v>
      </c>
      <c r="K9" s="104">
        <f>+IF(J9="","",IF(J9="N/A","",IF(OR(J9=$AA$9,J9=$AB$9),$Z$9,IF(OR(J9=$AA$10,J9=$AB$10),$Z$10,IF(OR(J9=$AA$11,J9=$AB$11),$Z$11,IF(OR(J9=$AA$12,J9=$AB$12),$Z$12,IF(OR(J9=$AA$13,J9=$AB$13),$Z$13)))))))</f>
        <v>1</v>
      </c>
      <c r="L9" s="101" t="str">
        <f t="shared" ref="L9:L72" si="3">+IF(J9="","",IF(J9="N/A","",IF(OR(J9=$AA$9,J9=$AB$9),$Y$9,IF(OR(J9=$AA$10,J9=$AB$10),$Y$10,IF(OR(J9=$AA$11,J9=$AB$11),$Y$11,IF(OR(J9=$AA$12,J9=$AB$12),$Y$12,IF(OR(J9=$AA$13,J9=$AB$13),$Y$13)))))))</f>
        <v>Catastrófico</v>
      </c>
      <c r="M9" s="103" t="s">
        <v>775</v>
      </c>
      <c r="N9" s="104">
        <f t="shared" ref="N9:N72" si="4">+IF(M9="","",IF(M9="N/A","",IF(OR(M9=$AA$9,M9=$AB$9),$Z$9,IF(OR(M9=$AA$10,M9=$AB$10),$Z$10,IF(OR(M9=$AA$11,M9=$AB$11),$Z$11,IF(OR(M9=$AA$12,M9=$AB$12),$Z$12,IF(OR(M9=$AA$13,M9=$AB$13),$Z$13)))))))</f>
        <v>1</v>
      </c>
      <c r="O9" s="101" t="str">
        <f t="shared" ref="O9:O72" si="5">+IF(M9="","",IF(M9="N/A","",IF(OR(M9=$AA$9,M9=$AB$9),$Y$9,IF(OR(M9=$AA$10,M9=$AB$10),$Y$10,IF(OR(M9=$AA$11,M9=$AB$11),$Y$11,IF(OR(M9=$AA$12,M9=$AB$12),$Y$12,IF(OR(M9=$AA$13,M9=$AB$13),$Y$13)))))))</f>
        <v>Catastrófico</v>
      </c>
      <c r="P9" s="105">
        <f>+IF(K9="",N9,IF(N9="",K9,IF(K9&gt;N9,K9,N9)))</f>
        <v>1</v>
      </c>
      <c r="Q9" s="106" t="str">
        <f>+IF(P9="","",IF(P9=$Z$9,$Y$9,IF(P9=$Z$10,$Y$10,IF(P9=$Z$11,$Y$11,IF(P9=$Z$12,$Y$12,IF(P9=$Z$13,$Y$13))))))</f>
        <v>Catastrófico</v>
      </c>
      <c r="S9" s="122" t="s">
        <v>614</v>
      </c>
      <c r="T9" s="123" t="s">
        <v>783</v>
      </c>
      <c r="U9" s="124">
        <v>0</v>
      </c>
      <c r="V9" s="124">
        <v>2</v>
      </c>
      <c r="W9" s="125">
        <v>0.2</v>
      </c>
      <c r="X9" s="126"/>
      <c r="Y9" s="122" t="s">
        <v>678</v>
      </c>
      <c r="Z9" s="127">
        <v>0.2</v>
      </c>
      <c r="AA9" s="123" t="s">
        <v>784</v>
      </c>
      <c r="AB9" s="128" t="s">
        <v>785</v>
      </c>
    </row>
    <row r="10" spans="1:28" ht="141" customHeight="1" x14ac:dyDescent="0.25">
      <c r="A10" s="115" t="str">
        <f>'CONTEXTO E IDENTIFICACIÓN'!G56</f>
        <v>Estratégico</v>
      </c>
      <c r="B10" s="139" t="str">
        <f>'CONTEXTO E IDENTIFICACIÓN'!D56</f>
        <v>Direccionamiento Estratégico y Planeación</v>
      </c>
      <c r="C10" s="139" t="str">
        <f>'CONTEXTO E IDENTIFICACIÓN'!F56</f>
        <v>Gestión Estratégica</v>
      </c>
      <c r="D10" s="140" t="str">
        <f>'CONTEXTO E IDENTIFICACIÓN'!A56</f>
        <v>R2</v>
      </c>
      <c r="E10" s="141" t="str">
        <f>'CONTEXTO E IDENTIFICACIÓN'!N56</f>
        <v>Posibilidad de pérdida Reputacional  por la desarticulación de los elementos del Plan Estratégico Institucional (PEI) con los planes y proyectos del IGAC debido a:
1. Desconocimiento del plan estratégico y objetivos institucionales por parte de las áreas misionales y administrativas. 
2. Falta de articulación de las áreas misionales, estratégicas y de apoyo de la Entidad para el desarrollo de sus funciones.
3. Falta de compromiso de la Alta Dirección para el monitoreo del cumplimiento de las metas del plan estratégico.
4. Ausencia de comunicación con entidades del mismo sector para el cumplimiento de metas y proyectos.</v>
      </c>
      <c r="F10" s="512">
        <v>2</v>
      </c>
      <c r="G10" s="107" t="str">
        <f t="shared" si="0"/>
        <v>La actividad que conlleva el riesgo se ejecuta como máximos 2 veces por año</v>
      </c>
      <c r="H10" s="108">
        <f t="shared" si="1"/>
        <v>0.2</v>
      </c>
      <c r="I10" s="109" t="str">
        <f t="shared" si="2"/>
        <v>Muy Baja</v>
      </c>
      <c r="J10" s="110" t="s">
        <v>776</v>
      </c>
      <c r="K10" s="111">
        <f t="shared" ref="K10:K73" si="6">+IF(J10="","",IF(J10="N/A","",IF(OR(J10=$AA$9,J10=$AB$9),$Z$9,IF(OR(J10=$AA$10,J10=$AB$10),$Z$10,IF(OR(J10=$AA$11,J10=$AB$11),$Z$11,IF(OR(J10=$AA$12,J10=$AB$12),$Z$12,IF(OR(J10=$AA$13,J10=$AB$13),$Z$13)))))))</f>
        <v>0.6</v>
      </c>
      <c r="L10" s="112" t="str">
        <f t="shared" si="3"/>
        <v>Moderado</v>
      </c>
      <c r="M10" s="110" t="s">
        <v>777</v>
      </c>
      <c r="N10" s="111">
        <f t="shared" si="4"/>
        <v>0.6</v>
      </c>
      <c r="O10" s="112" t="str">
        <f t="shared" si="5"/>
        <v>Moderado</v>
      </c>
      <c r="P10" s="113">
        <f>+IF(K10="",N10,IF(N10="",K10,IF(K10&gt;N10,K10,N10)))</f>
        <v>0.6</v>
      </c>
      <c r="Q10" s="114" t="str">
        <f t="shared" ref="Q10:Q73" si="7">+IF(P10="","",IF(P10=$Z$9,$Y$9,IF(P10=$Z$10,$Y$10,IF(P10=$Z$11,$Y$11,IF(P10=$Z$12,$Y$12,IF(P10=$Z$13,$Y$13))))))</f>
        <v>Moderado</v>
      </c>
      <c r="S10" s="129" t="s">
        <v>611</v>
      </c>
      <c r="T10" s="130" t="s">
        <v>786</v>
      </c>
      <c r="U10" s="124">
        <v>3</v>
      </c>
      <c r="V10" s="124">
        <v>24</v>
      </c>
      <c r="W10" s="125">
        <v>0.4</v>
      </c>
      <c r="X10" s="126"/>
      <c r="Y10" s="129" t="s">
        <v>244</v>
      </c>
      <c r="Z10" s="127">
        <v>0.4</v>
      </c>
      <c r="AA10" s="130" t="s">
        <v>787</v>
      </c>
      <c r="AB10" s="131" t="s">
        <v>788</v>
      </c>
    </row>
    <row r="11" spans="1:28" ht="150.75" customHeight="1" x14ac:dyDescent="0.25">
      <c r="A11" s="115" t="str">
        <f>'CONTEXTO E IDENTIFICACIÓN'!G57</f>
        <v>Operativo</v>
      </c>
      <c r="B11" s="139" t="str">
        <f>'CONTEXTO E IDENTIFICACIÓN'!D57</f>
        <v>Direccionamiento Estratégico y Planeación</v>
      </c>
      <c r="C11" s="139" t="str">
        <f>'CONTEXTO E IDENTIFICACIÓN'!F57</f>
        <v>Gestión Estratégica</v>
      </c>
      <c r="D11" s="140" t="str">
        <f>'CONTEXTO E IDENTIFICACIÓN'!A57</f>
        <v>R3</v>
      </c>
      <c r="E11" s="141" t="str">
        <f>'CONTEXTO E IDENTIFICACIÓN'!N57</f>
        <v>Posibilidad de pérdida Reputacional por Ia inconsistencias en la información reportada en los aplicativos internos y externos de la entidad debido a: 
1. Asignación inadecuada de perfiles de usuario en los sistemas de información.
2. Presión de superiores jerárquicamente para la alteración o uso indebido de los sistemas de información.
3. Ausencia de lineamientos para el registro de información en los aplicativos. 
4. Acciones intencionadas por las personas con acceso a los aplicativos para alterar la información. 
5. Desconocimiento de los aplicativos y su funcionamiento por parte de los servidores públicos.</v>
      </c>
      <c r="F11" s="512">
        <v>12</v>
      </c>
      <c r="G11" s="107" t="str">
        <f t="shared" si="0"/>
        <v>La actividad que conlleva el riesgo se ejecuta de 3 a 24 veces por año</v>
      </c>
      <c r="H11" s="108">
        <f t="shared" si="1"/>
        <v>0.4</v>
      </c>
      <c r="I11" s="109" t="str">
        <f t="shared" si="2"/>
        <v>Baja</v>
      </c>
      <c r="J11" s="110"/>
      <c r="K11" s="111" t="str">
        <f t="shared" si="6"/>
        <v/>
      </c>
      <c r="L11" s="112" t="str">
        <f t="shared" si="3"/>
        <v/>
      </c>
      <c r="M11" s="110" t="s">
        <v>778</v>
      </c>
      <c r="N11" s="111">
        <f t="shared" si="4"/>
        <v>0.8</v>
      </c>
      <c r="O11" s="112" t="str">
        <f t="shared" si="5"/>
        <v>Mayor</v>
      </c>
      <c r="P11" s="113">
        <f t="shared" ref="P11:P73" si="8">+IF(K11="",N11,IF(N11="",K11,IF(K11&gt;N11,K11,N11)))</f>
        <v>0.8</v>
      </c>
      <c r="Q11" s="114" t="str">
        <f t="shared" si="7"/>
        <v>Mayor</v>
      </c>
      <c r="S11" s="132" t="s">
        <v>622</v>
      </c>
      <c r="T11" s="130" t="s">
        <v>789</v>
      </c>
      <c r="U11" s="124">
        <v>25</v>
      </c>
      <c r="V11" s="124">
        <v>500</v>
      </c>
      <c r="W11" s="125">
        <v>0.6</v>
      </c>
      <c r="X11" s="126"/>
      <c r="Y11" s="132" t="s">
        <v>112</v>
      </c>
      <c r="Z11" s="127">
        <v>0.6</v>
      </c>
      <c r="AA11" s="130" t="s">
        <v>776</v>
      </c>
      <c r="AB11" s="131" t="s">
        <v>777</v>
      </c>
    </row>
    <row r="12" spans="1:28" ht="127.5" customHeight="1" x14ac:dyDescent="0.25">
      <c r="A12" s="115" t="str">
        <f>'CONTEXTO E IDENTIFICACIÓN'!G58</f>
        <v>Estratégico</v>
      </c>
      <c r="B12" s="139" t="str">
        <f>'CONTEXTO E IDENTIFICACIÓN'!D58</f>
        <v>Direccionamiento Estratégico y Planeación</v>
      </c>
      <c r="C12" s="139" t="str">
        <f>'CONTEXTO E IDENTIFICACIÓN'!F58</f>
        <v>Gestión del SGI</v>
      </c>
      <c r="D12" s="140" t="str">
        <f>'CONTEXTO E IDENTIFICACIÓN'!A58</f>
        <v>R4</v>
      </c>
      <c r="E12" s="141" t="str">
        <f>'CONTEXTO E IDENTIFICACIÓN'!N58</f>
        <v>Posibilidad de pérdida Reputacional por el incumplimiento de la meta de implementación del MIPG en la entidad, debido a:
1. Alta rotación de personal.
2. Falta de capacitación en los temas referentes al sistema de gestión y MIPG para el personal antiguo y nuevo de la Entidad.
3. No aplicación de medidas de control y seguimiento a los requisitos normativos desde el proceso de Direccionamiento Estratégico y Planeación.
4.  Falta de Direccionamiento para la aplicación de los objetivos del MIPG y reconocimiento de su utilidad en la entidad.</v>
      </c>
      <c r="F12" s="512">
        <v>240</v>
      </c>
      <c r="G12" s="107" t="str">
        <f t="shared" si="0"/>
        <v>La actividad que conlleva el riesgo se ejecuta de 24 a 500 veces por año</v>
      </c>
      <c r="H12" s="108">
        <f t="shared" si="1"/>
        <v>0.6</v>
      </c>
      <c r="I12" s="109" t="str">
        <f t="shared" si="2"/>
        <v>Media</v>
      </c>
      <c r="J12" s="110"/>
      <c r="K12" s="111" t="str">
        <f t="shared" si="6"/>
        <v/>
      </c>
      <c r="L12" s="112" t="str">
        <f t="shared" si="3"/>
        <v/>
      </c>
      <c r="M12" s="110" t="s">
        <v>777</v>
      </c>
      <c r="N12" s="111">
        <f t="shared" si="4"/>
        <v>0.6</v>
      </c>
      <c r="O12" s="112" t="str">
        <f t="shared" si="5"/>
        <v>Moderado</v>
      </c>
      <c r="P12" s="113">
        <f t="shared" si="8"/>
        <v>0.6</v>
      </c>
      <c r="Q12" s="114" t="str">
        <f t="shared" si="7"/>
        <v>Moderado</v>
      </c>
      <c r="S12" s="133" t="s">
        <v>620</v>
      </c>
      <c r="T12" s="130" t="s">
        <v>790</v>
      </c>
      <c r="U12" s="124">
        <v>5001</v>
      </c>
      <c r="V12" s="124">
        <v>5000</v>
      </c>
      <c r="W12" s="125">
        <v>0.8</v>
      </c>
      <c r="X12" s="126"/>
      <c r="Y12" s="133" t="s">
        <v>245</v>
      </c>
      <c r="Z12" s="127">
        <v>0.8</v>
      </c>
      <c r="AA12" s="130" t="s">
        <v>779</v>
      </c>
      <c r="AB12" s="131" t="s">
        <v>778</v>
      </c>
    </row>
    <row r="13" spans="1:28" ht="174.75" customHeight="1" x14ac:dyDescent="0.25">
      <c r="A13" s="115" t="str">
        <f>'CONTEXTO E IDENTIFICACIÓN'!G59</f>
        <v>Ambiental</v>
      </c>
      <c r="B13" s="139" t="str">
        <f>'CONTEXTO E IDENTIFICACIÓN'!D59</f>
        <v>Direccionamiento Estratégico y Planeación</v>
      </c>
      <c r="C13" s="139" t="str">
        <f>'CONTEXTO E IDENTIFICACIÓN'!F59</f>
        <v>Gestión del SGI</v>
      </c>
      <c r="D13" s="140" t="str">
        <f>'CONTEXTO E IDENTIFICACIÓN'!A59</f>
        <v>R5</v>
      </c>
      <c r="E13" s="141" t="str">
        <f>'CONTEXTO E IDENTIFICACIÓN'!N59</f>
        <v xml:space="preserve">Posibilidad de pérdida Económica y Reputacional  por la gestión inadecuada de los impactos ambientales generados por la entidad debido a:
1. Falta de personal en sede Central y Direcciones Territoriales para el cubrimiento de las actividades del SGA.
2. Debilidad en el reporte de información ambiental desde las Diferentes Sedes.
3. Debilidad en el conocimiento de las buenas prácticas ambientales en el IGAC.
4. Recursos insuficientes para el cumplimiento y mantenimiento de las actividades asociadas a la gestión ambiental de la entidad.  </v>
      </c>
      <c r="F13" s="512">
        <v>12</v>
      </c>
      <c r="G13" s="107" t="str">
        <f t="shared" si="0"/>
        <v>La actividad que conlleva el riesgo se ejecuta de 3 a 24 veces por año</v>
      </c>
      <c r="H13" s="108">
        <f t="shared" si="1"/>
        <v>0.4</v>
      </c>
      <c r="I13" s="109" t="str">
        <f t="shared" si="2"/>
        <v>Baja</v>
      </c>
      <c r="J13" s="110" t="s">
        <v>776</v>
      </c>
      <c r="K13" s="111">
        <f t="shared" si="6"/>
        <v>0.6</v>
      </c>
      <c r="L13" s="112" t="str">
        <f t="shared" si="3"/>
        <v>Moderado</v>
      </c>
      <c r="M13" s="110"/>
      <c r="N13" s="111" t="str">
        <f t="shared" si="4"/>
        <v/>
      </c>
      <c r="O13" s="112" t="str">
        <f t="shared" si="5"/>
        <v/>
      </c>
      <c r="P13" s="113">
        <f t="shared" si="8"/>
        <v>0.6</v>
      </c>
      <c r="Q13" s="114" t="str">
        <f t="shared" si="7"/>
        <v>Moderado</v>
      </c>
      <c r="S13" s="134" t="s">
        <v>624</v>
      </c>
      <c r="T13" s="130" t="s">
        <v>791</v>
      </c>
      <c r="U13" s="124">
        <v>5001</v>
      </c>
      <c r="V13" s="124"/>
      <c r="W13" s="125">
        <v>1</v>
      </c>
      <c r="X13" s="126"/>
      <c r="Y13" s="134" t="s">
        <v>246</v>
      </c>
      <c r="Z13" s="127">
        <v>1</v>
      </c>
      <c r="AA13" s="130" t="s">
        <v>774</v>
      </c>
      <c r="AB13" s="131" t="s">
        <v>775</v>
      </c>
    </row>
    <row r="14" spans="1:28" ht="150" customHeight="1" thickBot="1" x14ac:dyDescent="0.3">
      <c r="A14" s="115" t="str">
        <f>'CONTEXTO E IDENTIFICACIÓN'!G60</f>
        <v>Operativo</v>
      </c>
      <c r="B14" s="139" t="str">
        <f>'CONTEXTO E IDENTIFICACIÓN'!D60</f>
        <v>Gestión de Comunicaciones</v>
      </c>
      <c r="C14" s="139" t="str">
        <f>'CONTEXTO E IDENTIFICACIÓN'!F60</f>
        <v>Gestión de Comunicaciones Externas
Gestión de Comunicaciones Internas</v>
      </c>
      <c r="D14" s="140" t="str">
        <f>'CONTEXTO E IDENTIFICACIÓN'!A60</f>
        <v>R6</v>
      </c>
      <c r="E14" s="141" t="str">
        <f>'CONTEXTO E IDENTIFICACIÓN'!N60</f>
        <v>Posibilidad de pérdida Económica y Reputacional  por la inoportunidad o imprecisión en la  difusión de la información de la gestión institucional debido a:
1. Desconocimiento de los procedimientos
2. Incumplimiento de  los lineamientos dados por la oficina de difusión y mercadeo
3. Planeación inadecuada de las actividades.
4. Inoportunidad en la invitación para participación en eventos.</v>
      </c>
      <c r="F14" s="512">
        <f>8*5*4*12</f>
        <v>1920</v>
      </c>
      <c r="G14" s="107" t="str">
        <f t="shared" si="0"/>
        <v>La actividad que conlleva el riesgo se ejecuta mínimo 500 veces al año y máximo 5.000 veces por año</v>
      </c>
      <c r="H14" s="108">
        <f t="shared" si="1"/>
        <v>0.8</v>
      </c>
      <c r="I14" s="109" t="str">
        <f t="shared" si="2"/>
        <v>Alta</v>
      </c>
      <c r="J14" s="110" t="s">
        <v>784</v>
      </c>
      <c r="K14" s="111">
        <f t="shared" si="6"/>
        <v>0.2</v>
      </c>
      <c r="L14" s="112" t="str">
        <f t="shared" si="3"/>
        <v>Leve</v>
      </c>
      <c r="M14" s="110" t="s">
        <v>778</v>
      </c>
      <c r="N14" s="111">
        <f t="shared" si="4"/>
        <v>0.8</v>
      </c>
      <c r="O14" s="112" t="str">
        <f t="shared" si="5"/>
        <v>Mayor</v>
      </c>
      <c r="P14" s="113">
        <f t="shared" si="8"/>
        <v>0.8</v>
      </c>
      <c r="Q14" s="114" t="str">
        <f t="shared" si="7"/>
        <v>Mayor</v>
      </c>
      <c r="S14" s="135"/>
      <c r="T14" s="136"/>
      <c r="U14" s="137"/>
      <c r="V14" s="137"/>
      <c r="W14" s="138"/>
      <c r="X14" s="126"/>
      <c r="Y14" s="135"/>
      <c r="Z14" s="136"/>
      <c r="AA14" s="136" t="s">
        <v>449</v>
      </c>
      <c r="AB14" s="138" t="s">
        <v>449</v>
      </c>
    </row>
    <row r="15" spans="1:28" ht="102" customHeight="1" x14ac:dyDescent="0.25">
      <c r="A15" s="115" t="str">
        <f>'CONTEXTO E IDENTIFICACIÓN'!G61</f>
        <v>De Corrupción</v>
      </c>
      <c r="B15" s="139" t="str">
        <f>'CONTEXTO E IDENTIFICACIÓN'!D61</f>
        <v>Gestión Comercial</v>
      </c>
      <c r="C15" s="139" t="str">
        <f>'CONTEXTO E IDENTIFICACIÓN'!F61</f>
        <v>Gestión Comercial</v>
      </c>
      <c r="D15" s="140" t="str">
        <f>'CONTEXTO E IDENTIFICACIÓN'!A61</f>
        <v>R7</v>
      </c>
      <c r="E15" s="141" t="str">
        <f>'CONTEXTO E IDENTIFICACIÓN'!N61</f>
        <v>Posibilidad de pérdida Económica y Reputacional por inoportunidad o imprecisión en la difusión y comercialización con eficacia los servicios de la entidad. debido a: 
1. Desconocimiento de los procedimientos.
2. Incumplimiento de los lineamientos dados por la Oficina Comercial.
3. Planeación inadecuada de las actividades.</v>
      </c>
      <c r="F15" s="512">
        <v>87</v>
      </c>
      <c r="G15" s="107" t="str">
        <f t="shared" si="0"/>
        <v>La actividad que conlleva el riesgo se ejecuta de 24 a 500 veces por año</v>
      </c>
      <c r="H15" s="108">
        <f t="shared" si="1"/>
        <v>0.6</v>
      </c>
      <c r="I15" s="109" t="str">
        <f t="shared" si="2"/>
        <v>Media</v>
      </c>
      <c r="J15" s="110" t="s">
        <v>776</v>
      </c>
      <c r="K15" s="111">
        <f t="shared" si="6"/>
        <v>0.6</v>
      </c>
      <c r="L15" s="112" t="str">
        <f t="shared" si="3"/>
        <v>Moderado</v>
      </c>
      <c r="M15" s="110" t="s">
        <v>778</v>
      </c>
      <c r="N15" s="111">
        <f t="shared" si="4"/>
        <v>0.8</v>
      </c>
      <c r="O15" s="112" t="str">
        <f t="shared" si="5"/>
        <v>Mayor</v>
      </c>
      <c r="P15" s="113">
        <f t="shared" si="8"/>
        <v>0.8</v>
      </c>
      <c r="Q15" s="114" t="str">
        <f t="shared" si="7"/>
        <v>Mayor</v>
      </c>
    </row>
    <row r="16" spans="1:28" ht="209.25" customHeight="1" x14ac:dyDescent="0.25">
      <c r="A16" s="115" t="str">
        <f>'CONTEXTO E IDENTIFICACIÓN'!G62</f>
        <v>De Cumplimiento</v>
      </c>
      <c r="B16" s="139" t="str">
        <f>'CONTEXTO E IDENTIFICACIÓN'!D62</f>
        <v>Gestión de Servicio Al Ciudadano</v>
      </c>
      <c r="C16" s="139" t="str">
        <f>'CONTEXTO E IDENTIFICACIÓN'!F62</f>
        <v>Gestión de Atención al Ciudadano</v>
      </c>
      <c r="D16" s="140" t="str">
        <f>'CONTEXTO E IDENTIFICACIÓN'!A62</f>
        <v>R8</v>
      </c>
      <c r="E16" s="141" t="str">
        <f>'CONTEXTO E IDENTIFICACIÓN'!N62</f>
        <v>Posibilidad de pérdida Reputacional por inoportuna atención a las peticiones, quejas, reclamos, denuncias y sugerencias, solicitados por los ciudadanos y grupos de interés en los diferentes canales de atención debido a:
1. Deficiencia en la atención prestada a los ciudadanos o grupos de interés
2. No contar con recursos tecnológicos para hacer seguimiento y agilizar las peticiones presentadas por los ciudadanos
3. Falta de conocimiento del personal de la normatividad vigente en derechos de petición</v>
      </c>
      <c r="F16" s="512">
        <v>41952</v>
      </c>
      <c r="G16" s="107" t="str">
        <f t="shared" si="0"/>
        <v>La actividad que conlleva el riesgo se ejecuta más de 5.000 veces por año</v>
      </c>
      <c r="H16" s="108">
        <f t="shared" si="1"/>
        <v>1</v>
      </c>
      <c r="I16" s="109" t="str">
        <f t="shared" si="2"/>
        <v>Muy Alta</v>
      </c>
      <c r="J16" s="110"/>
      <c r="K16" s="111" t="str">
        <f t="shared" si="6"/>
        <v/>
      </c>
      <c r="L16" s="112" t="str">
        <f t="shared" si="3"/>
        <v/>
      </c>
      <c r="M16" s="110" t="s">
        <v>778</v>
      </c>
      <c r="N16" s="111">
        <f t="shared" si="4"/>
        <v>0.8</v>
      </c>
      <c r="O16" s="112" t="str">
        <f t="shared" si="5"/>
        <v>Mayor</v>
      </c>
      <c r="P16" s="113">
        <f t="shared" si="8"/>
        <v>0.8</v>
      </c>
      <c r="Q16" s="114" t="str">
        <f t="shared" si="7"/>
        <v>Mayor</v>
      </c>
    </row>
    <row r="17" spans="1:17" ht="161.25" customHeight="1" x14ac:dyDescent="0.25">
      <c r="A17" s="115" t="str">
        <f>'CONTEXTO E IDENTIFICACIÓN'!G63</f>
        <v>De Corrupción</v>
      </c>
      <c r="B17" s="139" t="str">
        <f>'CONTEXTO E IDENTIFICACIÓN'!D63</f>
        <v>Gestión de Servicio Al Ciudadano</v>
      </c>
      <c r="C17" s="139" t="str">
        <f>'CONTEXTO E IDENTIFICACIÓN'!F63</f>
        <v>Gestión de Atención al Ciudadano</v>
      </c>
      <c r="D17" s="140" t="str">
        <f>'CONTEXTO E IDENTIFICACIÓN'!A63</f>
        <v>R9</v>
      </c>
      <c r="E17" s="141" t="str">
        <f>'CONTEXTO E IDENTIFICACIÓN'!N63</f>
        <v>Posibilidad de pérdida Reputacional por posibilidad de recibir o solicitar
cualquier dádiva o beneficio a nombre propio o para
terceros, durante la prestación del servicio o la atención al ciudadano debido a:
1. Falta de apropiación de los valores institucionales.
2. Falta de controles en el proceso
3. Incumplimiento de los puntos de control establecidos dentro de los procedimientos
4. Falta de sensibilización a los funcionarios
5. Actos intencionales de personal al interior de la entidad para saltar los controles de los procedimientos.
6. Tráfico de influencias y/o amiguismos</v>
      </c>
      <c r="F17" s="512">
        <v>301010</v>
      </c>
      <c r="G17" s="107" t="str">
        <f t="shared" si="0"/>
        <v>La actividad que conlleva el riesgo se ejecuta más de 5.000 veces por año</v>
      </c>
      <c r="H17" s="108">
        <f t="shared" si="1"/>
        <v>1</v>
      </c>
      <c r="I17" s="109" t="str">
        <f t="shared" si="2"/>
        <v>Muy Alta</v>
      </c>
      <c r="J17" s="110"/>
      <c r="K17" s="111" t="str">
        <f t="shared" si="6"/>
        <v/>
      </c>
      <c r="L17" s="112" t="str">
        <f t="shared" si="3"/>
        <v/>
      </c>
      <c r="M17" s="110" t="s">
        <v>775</v>
      </c>
      <c r="N17" s="111">
        <f t="shared" si="4"/>
        <v>1</v>
      </c>
      <c r="O17" s="112" t="str">
        <f t="shared" si="5"/>
        <v>Catastrófico</v>
      </c>
      <c r="P17" s="113">
        <f t="shared" si="8"/>
        <v>1</v>
      </c>
      <c r="Q17" s="114" t="str">
        <f t="shared" si="7"/>
        <v>Catastrófico</v>
      </c>
    </row>
    <row r="18" spans="1:17" ht="153.75" customHeight="1" x14ac:dyDescent="0.25">
      <c r="A18" s="115" t="str">
        <f>'CONTEXTO E IDENTIFICACIÓN'!G64</f>
        <v>De Cumplimiento</v>
      </c>
      <c r="B18" s="139" t="str">
        <f>'CONTEXTO E IDENTIFICACIÓN'!D64</f>
        <v>Gestión de Regulación y Habilitación</v>
      </c>
      <c r="C18" s="139" t="str">
        <f>'CONTEXTO E IDENTIFICACIÓN'!F64</f>
        <v>Regulación</v>
      </c>
      <c r="D18" s="140" t="str">
        <f>'CONTEXTO E IDENTIFICACIÓN'!A64</f>
        <v>R10</v>
      </c>
      <c r="E18" s="141" t="str">
        <f>'CONTEXTO E IDENTIFICACIÓN'!N64</f>
        <v>Posibilidad de pérdida Reputacional por inobservancia de las actividades tendientes a expedir regulación normativa por parte de la Entidad debido a: 
1. Falta de generación de espacios de participación previo a la expedición del acto administrativo teniendo en cuenta los requerimientos de ley.
2. Asignación de responsabilidades para la expedición de actos administrativos a personal sin las competencias de ley requeridas.
3. Falta de control en los cambios normativos del acto administrativo al interior de la entidad antes de su expedición.</v>
      </c>
      <c r="F18" s="512">
        <v>40</v>
      </c>
      <c r="G18" s="107" t="str">
        <f t="shared" si="0"/>
        <v>La actividad que conlleva el riesgo se ejecuta de 24 a 500 veces por año</v>
      </c>
      <c r="H18" s="108">
        <f t="shared" si="1"/>
        <v>0.6</v>
      </c>
      <c r="I18" s="109" t="str">
        <f t="shared" si="2"/>
        <v>Media</v>
      </c>
      <c r="J18" s="110"/>
      <c r="K18" s="111" t="str">
        <f t="shared" si="6"/>
        <v/>
      </c>
      <c r="L18" s="112" t="str">
        <f t="shared" si="3"/>
        <v/>
      </c>
      <c r="M18" s="110" t="s">
        <v>778</v>
      </c>
      <c r="N18" s="111">
        <f t="shared" si="4"/>
        <v>0.8</v>
      </c>
      <c r="O18" s="112" t="str">
        <f t="shared" si="5"/>
        <v>Mayor</v>
      </c>
      <c r="P18" s="113">
        <f t="shared" si="8"/>
        <v>0.8</v>
      </c>
      <c r="Q18" s="114" t="str">
        <f t="shared" si="7"/>
        <v>Mayor</v>
      </c>
    </row>
    <row r="19" spans="1:17" ht="99" customHeight="1" x14ac:dyDescent="0.25">
      <c r="A19" s="115" t="str">
        <f>'CONTEXTO E IDENTIFICACIÓN'!G65</f>
        <v>De Cumplimiento</v>
      </c>
      <c r="B19" s="139" t="str">
        <f>'CONTEXTO E IDENTIFICACIÓN'!D65</f>
        <v>Gestión de Regulación y Habilitación</v>
      </c>
      <c r="C19" s="139" t="str">
        <f>'CONTEXTO E IDENTIFICACIÓN'!F65</f>
        <v>Regulación</v>
      </c>
      <c r="D19" s="140" t="str">
        <f>'CONTEXTO E IDENTIFICACIÓN'!A65</f>
        <v>R11</v>
      </c>
      <c r="E19" s="141" t="str">
        <f>'CONTEXTO E IDENTIFICACIÓN'!N65</f>
        <v>Posibilidad de pérdida Reputacional por declaratoria de inaplicación de la regulación expedida por la entidad debido a que se identifica la ilegalidad del acto por parte de un ente judicial.</v>
      </c>
      <c r="F19" s="512">
        <v>12</v>
      </c>
      <c r="G19" s="107" t="str">
        <f t="shared" si="0"/>
        <v>La actividad que conlleva el riesgo se ejecuta de 3 a 24 veces por año</v>
      </c>
      <c r="H19" s="108">
        <f t="shared" si="1"/>
        <v>0.4</v>
      </c>
      <c r="I19" s="109" t="str">
        <f t="shared" si="2"/>
        <v>Baja</v>
      </c>
      <c r="J19" s="110"/>
      <c r="K19" s="111" t="str">
        <f t="shared" si="6"/>
        <v/>
      </c>
      <c r="L19" s="112" t="str">
        <f t="shared" si="3"/>
        <v/>
      </c>
      <c r="M19" s="110" t="s">
        <v>778</v>
      </c>
      <c r="N19" s="111">
        <f t="shared" si="4"/>
        <v>0.8</v>
      </c>
      <c r="O19" s="112" t="str">
        <f t="shared" si="5"/>
        <v>Mayor</v>
      </c>
      <c r="P19" s="113">
        <f t="shared" si="8"/>
        <v>0.8</v>
      </c>
      <c r="Q19" s="114" t="str">
        <f t="shared" si="7"/>
        <v>Mayor</v>
      </c>
    </row>
    <row r="20" spans="1:17" ht="140.25" customHeight="1" x14ac:dyDescent="0.25">
      <c r="A20" s="115">
        <f>'CONTEXTO E IDENTIFICACIÓN'!G66</f>
        <v>0</v>
      </c>
      <c r="B20" s="139" t="str">
        <f>'CONTEXTO E IDENTIFICACIÓN'!D66</f>
        <v>Gestión de Información Geográfica</v>
      </c>
      <c r="C20" s="139" t="str">
        <f>'CONTEXTO E IDENTIFICACIÓN'!F66</f>
        <v>Gestión Geográfica</v>
      </c>
      <c r="D20" s="140" t="str">
        <f>'CONTEXTO E IDENTIFICACIÓN'!A66</f>
        <v>R12</v>
      </c>
      <c r="E20" s="141" t="str">
        <f>'CONTEXTO E IDENTIFICACIÓN'!N66</f>
        <v>Posibilidad de pérdida Económica y Reputacional por solicitud o recibimiento de dádivas para generar lineamientos geográficos, certificados o  deslindes que no cumplan con la normatividad vigente,  estándares  o especificaciones técnicas para beneficio propio o de un tercero debido a: 
1. Falta de verificación del cumplimiento de normatividad vigente.
2. Falta de apropiación de principios y valores institucionales.
3. Concentración de actividades de elaboración y revisión de lineamientos geográficos y deslindes en una sola persona.
4. Incumplimiento de los puntos de control establecidos dentro de los procedimientos</v>
      </c>
      <c r="F20" s="512">
        <v>2</v>
      </c>
      <c r="G20" s="107" t="str">
        <f t="shared" si="0"/>
        <v>La actividad que conlleva el riesgo se ejecuta como máximos 2 veces por año</v>
      </c>
      <c r="H20" s="108">
        <f t="shared" si="1"/>
        <v>0.2</v>
      </c>
      <c r="I20" s="109" t="str">
        <f t="shared" si="2"/>
        <v>Muy Baja</v>
      </c>
      <c r="J20" s="110" t="s">
        <v>774</v>
      </c>
      <c r="K20" s="111">
        <f t="shared" si="6"/>
        <v>1</v>
      </c>
      <c r="L20" s="112" t="str">
        <f t="shared" si="3"/>
        <v>Catastrófico</v>
      </c>
      <c r="M20" s="110"/>
      <c r="N20" s="111" t="str">
        <f t="shared" si="4"/>
        <v/>
      </c>
      <c r="O20" s="112" t="str">
        <f t="shared" si="5"/>
        <v/>
      </c>
      <c r="P20" s="113">
        <f t="shared" si="8"/>
        <v>1</v>
      </c>
      <c r="Q20" s="114" t="str">
        <f t="shared" si="7"/>
        <v>Catastrófico</v>
      </c>
    </row>
    <row r="21" spans="1:17" ht="218.25" customHeight="1" x14ac:dyDescent="0.25">
      <c r="A21" s="115" t="str">
        <f>'CONTEXTO E IDENTIFICACIÓN'!G67</f>
        <v>De Corrupción</v>
      </c>
      <c r="B21" s="139" t="str">
        <f>'CONTEXTO E IDENTIFICACIÓN'!D67</f>
        <v>Gestión de Información Geográfica</v>
      </c>
      <c r="C21" s="139" t="str">
        <f>'CONTEXTO E IDENTIFICACIÓN'!F67</f>
        <v>Gestión Geográfica</v>
      </c>
      <c r="D21" s="140" t="str">
        <f>'CONTEXTO E IDENTIFICACIÓN'!A67</f>
        <v>R13</v>
      </c>
      <c r="E21" s="141" t="str">
        <f>'CONTEXTO E IDENTIFICACIÓN'!N67</f>
        <v>Posibilidad de pérdida Reputacional por manipulación y/o sustracción indebida de información  geográfica durante el proceso  previo a su publicación o presentación de resultados, para beneficio propio o de un tercero. debido a:
1. Filtración y/o pérdida  de la información al momento de su envío físico o digital para revisión de pares temáticos.
2. Falta de apropiación de principios y valores institucionales
3. Deficiencias en el cumplimiento de los lineamientos y controles dados por el IGAC para el manejo de la información confidencial por parte de los funcionarios y contratistas
4. Deficiencias en la seguridad digital 
5. Cultura organizacional orientada a evitar las sanciones ante hechos de corrupción 
6. Falta de mecanismos para identificar la presentación riesgos de corrupción en la Entidad
7. Debilidades en la socialización de la normatividad, controles e instrumentos desarrollados por el IGAC para evitar hechos de corrupción</v>
      </c>
      <c r="F21" s="512">
        <v>25</v>
      </c>
      <c r="G21" s="107" t="str">
        <f t="shared" si="0"/>
        <v>La actividad que conlleva el riesgo se ejecuta de 24 a 500 veces por año</v>
      </c>
      <c r="H21" s="108">
        <f t="shared" si="1"/>
        <v>0.6</v>
      </c>
      <c r="I21" s="109" t="str">
        <f t="shared" si="2"/>
        <v>Media</v>
      </c>
      <c r="J21" s="110"/>
      <c r="K21" s="111" t="str">
        <f t="shared" si="6"/>
        <v/>
      </c>
      <c r="L21" s="112" t="str">
        <f t="shared" si="3"/>
        <v/>
      </c>
      <c r="M21" s="110" t="s">
        <v>775</v>
      </c>
      <c r="N21" s="111">
        <f t="shared" si="4"/>
        <v>1</v>
      </c>
      <c r="O21" s="112" t="str">
        <f t="shared" si="5"/>
        <v>Catastrófico</v>
      </c>
      <c r="P21" s="113">
        <f t="shared" si="8"/>
        <v>1</v>
      </c>
      <c r="Q21" s="114" t="str">
        <f t="shared" si="7"/>
        <v>Catastrófico</v>
      </c>
    </row>
    <row r="22" spans="1:17" ht="197.25" customHeight="1" x14ac:dyDescent="0.25">
      <c r="A22" s="115" t="str">
        <f>'CONTEXTO E IDENTIFICACIÓN'!G68</f>
        <v>De Cumplimiento</v>
      </c>
      <c r="B22" s="139" t="str">
        <f>'CONTEXTO E IDENTIFICACIÓN'!D68</f>
        <v>Gestión de Información Geográfica</v>
      </c>
      <c r="C22" s="139" t="str">
        <f>'CONTEXTO E IDENTIFICACIÓN'!F68</f>
        <v>Gestión Geográfica</v>
      </c>
      <c r="D22" s="140" t="str">
        <f>'CONTEXTO E IDENTIFICACIÓN'!A68</f>
        <v>R14</v>
      </c>
      <c r="E22" s="141" t="str">
        <f>'CONTEXTO E IDENTIFICACIÓN'!N68</f>
        <v>Posibilidad de pérdida Reputacional por incumplimiento de la normatividad, estándares y/o procedimientos de información geográfica en la generación, actualización y publicación de metodologías, estudios e investigaciones geográficas, deslindes y de la delimitación de entidades territoriales debido a:
1. Desconocimiento de la normatividad vigente y estándares de producción de información geográfica en la generación, actualización y publicación de metodologías, estudios e investigaciones geográficas y de la delimitación de entidades territoriales.
2. Débil validación de la normatividad, estándares y procedimientos en los productos generados
3. Falta o desactualización de procedimientos para la generación, actualización y publicación de metodologías, estudios e investigaciones geográficas y de la delimitación de entidades territoriales</v>
      </c>
      <c r="F22" s="512">
        <v>25</v>
      </c>
      <c r="G22" s="107" t="str">
        <f t="shared" si="0"/>
        <v>La actividad que conlleva el riesgo se ejecuta de 24 a 500 veces por año</v>
      </c>
      <c r="H22" s="108">
        <f t="shared" si="1"/>
        <v>0.6</v>
      </c>
      <c r="I22" s="109" t="str">
        <f t="shared" si="2"/>
        <v>Media</v>
      </c>
      <c r="J22" s="110"/>
      <c r="K22" s="111" t="str">
        <f t="shared" si="6"/>
        <v/>
      </c>
      <c r="L22" s="112" t="str">
        <f t="shared" si="3"/>
        <v/>
      </c>
      <c r="M22" s="110" t="s">
        <v>775</v>
      </c>
      <c r="N22" s="111">
        <f t="shared" si="4"/>
        <v>1</v>
      </c>
      <c r="O22" s="112" t="str">
        <f t="shared" si="5"/>
        <v>Catastrófico</v>
      </c>
      <c r="P22" s="113">
        <f t="shared" si="8"/>
        <v>1</v>
      </c>
      <c r="Q22" s="114" t="str">
        <f t="shared" si="7"/>
        <v>Catastrófico</v>
      </c>
    </row>
    <row r="23" spans="1:17" ht="221.25" customHeight="1" x14ac:dyDescent="0.25">
      <c r="A23" s="115" t="str">
        <f>'CONTEXTO E IDENTIFICACIÓN'!G69</f>
        <v>De Cumplimiento</v>
      </c>
      <c r="B23" s="139" t="str">
        <f>'CONTEXTO E IDENTIFICACIÓN'!D69</f>
        <v>Gestión de Información Geográfica</v>
      </c>
      <c r="C23" s="139" t="str">
        <f>'CONTEXTO E IDENTIFICACIÓN'!F69</f>
        <v>Gestión Geográfica</v>
      </c>
      <c r="D23" s="140" t="str">
        <f>'CONTEXTO E IDENTIFICACIÓN'!A69</f>
        <v>R15</v>
      </c>
      <c r="E23" s="141" t="str">
        <f>'CONTEXTO E IDENTIFICACIÓN'!N69</f>
        <v>Posibilidad de pérdida Reputacional por incumplimiento en los tiempos programados para la generación, actualización y publicación de metodologías, estudios e investigaciones geográficas, deslindes y delimitación de las entidades territoriales. debido a:
1. Deficiencias en la planeación de los productos y en el seguimiento al plan de acción anual.
2. Insuficiente personal profesionalizado para la generación de metodologías, estudios e investigaciones geográficas, deslindes y delimitación de las entidades territoriales.
3. Falta de asignación de recursos económicos para la generación de los proyectos y la  publicación  de metodologías, estudios e investigaciones geográficas y delimitación de las entidades territoriales.
4. Falta de los recursos tecnológicos ( Hardware y Software) y algunos existentes se encuentran obsoletos o dañados para el desarrollo de las actividades propias de los estudios e investigaciones geográficas y delimitación de las entidades territoriales.
5. Demoras en los procesos administrativos que apoyan el desarrollo de las actividades técnicas.
6. Demoras para la aprobación o autorización de productos por parte de entes externos</v>
      </c>
      <c r="F23" s="512">
        <v>12</v>
      </c>
      <c r="G23" s="107" t="str">
        <f t="shared" si="0"/>
        <v>La actividad que conlleva el riesgo se ejecuta de 3 a 24 veces por año</v>
      </c>
      <c r="H23" s="108">
        <f t="shared" si="1"/>
        <v>0.4</v>
      </c>
      <c r="I23" s="109" t="str">
        <f t="shared" si="2"/>
        <v>Baja</v>
      </c>
      <c r="J23" s="110"/>
      <c r="K23" s="111" t="str">
        <f t="shared" si="6"/>
        <v/>
      </c>
      <c r="L23" s="112" t="str">
        <f t="shared" si="3"/>
        <v/>
      </c>
      <c r="M23" s="110" t="s">
        <v>778</v>
      </c>
      <c r="N23" s="111">
        <f t="shared" si="4"/>
        <v>0.8</v>
      </c>
      <c r="O23" s="112" t="str">
        <f t="shared" si="5"/>
        <v>Mayor</v>
      </c>
      <c r="P23" s="113">
        <f t="shared" si="8"/>
        <v>0.8</v>
      </c>
      <c r="Q23" s="114" t="str">
        <f t="shared" si="7"/>
        <v>Mayor</v>
      </c>
    </row>
    <row r="24" spans="1:17" ht="201" customHeight="1" x14ac:dyDescent="0.25">
      <c r="A24" s="115" t="str">
        <f>'CONTEXTO E IDENTIFICACIÓN'!G70</f>
        <v>De Cumplimiento</v>
      </c>
      <c r="B24" s="139" t="str">
        <f>'CONTEXTO E IDENTIFICACIÓN'!D70</f>
        <v>Gestión de Información Geográfica</v>
      </c>
      <c r="C24" s="139" t="str">
        <f>'CONTEXTO E IDENTIFICACIÓN'!F70</f>
        <v>Gestión Geodésica</v>
      </c>
      <c r="D24" s="140" t="str">
        <f>'CONTEXTO E IDENTIFICACIÓN'!A70</f>
        <v>R16</v>
      </c>
      <c r="E24" s="141" t="str">
        <f>'CONTEXTO E IDENTIFICACIÓN'!N70</f>
        <v>Posibilidad de pérdida Reputacional por inoportunidad en la entrega y publicación de la información geodésica a los usuarios debido a:
1. No disposición oportuna de pasajes aéreos, vehículos y viáticos para el desarrollo del mantenimiento correctivo y preventivo y la recuperación de datos de las estaciones.
2. Falla en la comunicación de los servidores de la oficina de informática, líneas telefónicas e internet.
3. Presupuesto insuficiente para la reparación o mantenimiento de estaciones dañadas o fallas de equipos, así como para la adquisición y calibración de equipos geodésicos y topográficos.
4. Planta de personal de geodestas insuficiente para realizar visitas de mantenimiento preventivo y correctivo, así como recolección y publicación de la información.
5. Desconexión de las estaciones geodésicas por desconocimiento de las instituciones en donde se encuentran instaladas o por falta de fluido eléctrico</v>
      </c>
      <c r="F24" s="512">
        <v>12</v>
      </c>
      <c r="G24" s="107" t="str">
        <f t="shared" si="0"/>
        <v>La actividad que conlleva el riesgo se ejecuta de 3 a 24 veces por año</v>
      </c>
      <c r="H24" s="108">
        <f t="shared" si="1"/>
        <v>0.4</v>
      </c>
      <c r="I24" s="109" t="str">
        <f t="shared" si="2"/>
        <v>Baja</v>
      </c>
      <c r="J24" s="110"/>
      <c r="K24" s="111" t="str">
        <f t="shared" si="6"/>
        <v/>
      </c>
      <c r="L24" s="112" t="str">
        <f t="shared" si="3"/>
        <v/>
      </c>
      <c r="M24" s="110" t="s">
        <v>778</v>
      </c>
      <c r="N24" s="111">
        <f t="shared" si="4"/>
        <v>0.8</v>
      </c>
      <c r="O24" s="112" t="str">
        <f t="shared" si="5"/>
        <v>Mayor</v>
      </c>
      <c r="P24" s="113">
        <f t="shared" si="8"/>
        <v>0.8</v>
      </c>
      <c r="Q24" s="114" t="str">
        <f t="shared" si="7"/>
        <v>Mayor</v>
      </c>
    </row>
    <row r="25" spans="1:17" ht="197.25" customHeight="1" x14ac:dyDescent="0.25">
      <c r="A25" s="115" t="str">
        <f>'CONTEXTO E IDENTIFICACIÓN'!G71</f>
        <v>Operativo</v>
      </c>
      <c r="B25" s="139" t="str">
        <f>'CONTEXTO E IDENTIFICACIÓN'!D71</f>
        <v>Gestión de Información Geográfica</v>
      </c>
      <c r="C25" s="139" t="str">
        <f>'CONTEXTO E IDENTIFICACIÓN'!F71</f>
        <v>Gestión Geodésica</v>
      </c>
      <c r="D25" s="140" t="str">
        <f>'CONTEXTO E IDENTIFICACIÓN'!A71</f>
        <v>R17</v>
      </c>
      <c r="E25" s="141" t="str">
        <f>'CONTEXTO E IDENTIFICACIÓN'!N71</f>
        <v>Posibilidad de pérdida Reputacional por incumplimiento de estándares de calidad nacionales e internacionales en la generación de información geodésica debido a:
1. Falta de revisión de calidad de resultados que cumplan con los estándares establecidos.
2. Falla en los equipos de toma de datos, generadores de información utilizada como insumo para la generación de datos geodésicos.
3. Ejecución inadecuada de los procesos de cálculo establecidos por el IGAC y entidades externas.
4. Falla en los software de procesamiento utilizados para el cálculo de información geodésica.
5. Desconfiguración de los módulos del software de procesamiento y ajustes generando valores atípicos.</v>
      </c>
      <c r="F25" s="512">
        <v>12</v>
      </c>
      <c r="G25" s="116" t="str">
        <f t="shared" si="0"/>
        <v>La actividad que conlleva el riesgo se ejecuta de 3 a 24 veces por año</v>
      </c>
      <c r="H25" s="108">
        <f t="shared" si="1"/>
        <v>0.4</v>
      </c>
      <c r="I25" s="109" t="str">
        <f t="shared" si="2"/>
        <v>Baja</v>
      </c>
      <c r="J25" s="110"/>
      <c r="K25" s="111" t="str">
        <f t="shared" si="6"/>
        <v/>
      </c>
      <c r="L25" s="112" t="str">
        <f t="shared" si="3"/>
        <v/>
      </c>
      <c r="M25" s="110" t="s">
        <v>778</v>
      </c>
      <c r="N25" s="111">
        <f t="shared" si="4"/>
        <v>0.8</v>
      </c>
      <c r="O25" s="112" t="str">
        <f t="shared" si="5"/>
        <v>Mayor</v>
      </c>
      <c r="P25" s="113">
        <f t="shared" si="8"/>
        <v>0.8</v>
      </c>
      <c r="Q25" s="114" t="str">
        <f t="shared" si="7"/>
        <v>Mayor</v>
      </c>
    </row>
    <row r="26" spans="1:17" ht="144.75" customHeight="1" x14ac:dyDescent="0.25">
      <c r="A26" s="115" t="str">
        <f>'CONTEXTO E IDENTIFICACIÓN'!G72</f>
        <v>De Cumplimiento</v>
      </c>
      <c r="B26" s="139" t="str">
        <f>'CONTEXTO E IDENTIFICACIÓN'!D72</f>
        <v>Gestión de Información Geográfica</v>
      </c>
      <c r="C26" s="139" t="str">
        <f>'CONTEXTO E IDENTIFICACIÓN'!F72</f>
        <v>Gestión Geodésica</v>
      </c>
      <c r="D26" s="140" t="str">
        <f>'CONTEXTO E IDENTIFICACIÓN'!A72</f>
        <v>R18</v>
      </c>
      <c r="E26" s="141" t="str">
        <f>'CONTEXTO E IDENTIFICACIÓN'!N72</f>
        <v>Posibilidad de pérdida Reputacional por solicitud o recepción de dádivas con el objetivo de agilizar o retrasar la entrega de un dato geodésico para beneficio propio o de un tercero debido a:
1. Falta de apropiación de valores institucionales.
2. Falta de verificación del cumplimiento de normatividad vigente, estándares o especificaciones técnicas.
3. Recibimiento de solicitudes del usuario de manera  directa por parte de los funcionarios o contratistas de Gestión Geodésica
4. Publicación inoportuna de los datos geodésicos en la página web</v>
      </c>
      <c r="F26" s="512">
        <v>2</v>
      </c>
      <c r="G26" s="116" t="str">
        <f t="shared" si="0"/>
        <v>La actividad que conlleva el riesgo se ejecuta como máximos 2 veces por año</v>
      </c>
      <c r="H26" s="108">
        <f t="shared" si="1"/>
        <v>0.2</v>
      </c>
      <c r="I26" s="109" t="str">
        <f t="shared" si="2"/>
        <v>Muy Baja</v>
      </c>
      <c r="J26" s="110"/>
      <c r="K26" s="111" t="str">
        <f t="shared" si="6"/>
        <v/>
      </c>
      <c r="L26" s="112" t="str">
        <f t="shared" si="3"/>
        <v/>
      </c>
      <c r="M26" s="110" t="s">
        <v>775</v>
      </c>
      <c r="N26" s="111">
        <f t="shared" si="4"/>
        <v>1</v>
      </c>
      <c r="O26" s="112" t="str">
        <f t="shared" si="5"/>
        <v>Catastrófico</v>
      </c>
      <c r="P26" s="113">
        <f t="shared" si="8"/>
        <v>1</v>
      </c>
      <c r="Q26" s="114" t="str">
        <f t="shared" si="7"/>
        <v>Catastrófico</v>
      </c>
    </row>
    <row r="27" spans="1:17" ht="242.25" customHeight="1" x14ac:dyDescent="0.25">
      <c r="A27" s="115" t="str">
        <f>'CONTEXTO E IDENTIFICACIÓN'!G73</f>
        <v>De Corrupción</v>
      </c>
      <c r="B27" s="139" t="str">
        <f>'CONTEXTO E IDENTIFICACIÓN'!D73</f>
        <v>Gestión de Información Geográfica</v>
      </c>
      <c r="C27" s="139" t="str">
        <f>'CONTEXTO E IDENTIFICACIÓN'!F73</f>
        <v>Gestión Cartográfica</v>
      </c>
      <c r="D27" s="140" t="str">
        <f>'CONTEXTO E IDENTIFICACIÓN'!A73</f>
        <v>R19</v>
      </c>
      <c r="E27" s="141" t="str">
        <f>'CONTEXTO E IDENTIFICACIÓN'!N73</f>
        <v>Posibilidad de pérdida Económica y Reputacional por incumplimiento de las especificaciones y estándares de producción cartográfica debido a:
1. Alta rotación de personal que genera pérdida de recurso humano con conocimiento y experticia en los procesos.
2. Desconocimiento por parte del equipo técnico de las especificaciones y estándares de producción o del marco de la infraestructura de datos espaciales ICDE
3. Insuficiente comunicación y socialización de los procesos cartográficos y metodologías de trabajo.
4. Falta de verificación del cumplimiento de normatividad vigente, estándares o especificaciones técnicas durante las diferentes etapas del proceso de producción de información cartográfica básica
5. Daño de los equipos tecnológicos especializados para la producción cartográfica.
6. Falta o insuficiente mantenimiento y/o calibración de equipos de oficina y de campo (topográficos y estaciones de trabajo)
7. Fallas u obsolescencia de la cámara aérea digital
8. Insuficiente software especializado
9. Los datos recopilados durante los trabajos realizados en campo, en algunas ocasiones no cumplen las especificaciones técnicas.
10. Inadecuada capacidad de la infraestructura tecnológica para la producción cartográfica
11. Revisión de los productos cartográficos sin la metodología adecuada para determinar el cumplimiento de los estándares o especificaciones técnicas
12. Débil revisión de la aplicación de los lineamientos de la ICDE durante el proceso de producción cartográfica.</v>
      </c>
      <c r="F27" s="512">
        <v>52</v>
      </c>
      <c r="G27" s="116" t="str">
        <f t="shared" si="0"/>
        <v>La actividad que conlleva el riesgo se ejecuta de 24 a 500 veces por año</v>
      </c>
      <c r="H27" s="108">
        <f t="shared" si="1"/>
        <v>0.6</v>
      </c>
      <c r="I27" s="109" t="str">
        <f t="shared" si="2"/>
        <v>Media</v>
      </c>
      <c r="J27" s="110" t="s">
        <v>776</v>
      </c>
      <c r="K27" s="111">
        <f t="shared" si="6"/>
        <v>0.6</v>
      </c>
      <c r="L27" s="112" t="str">
        <f t="shared" si="3"/>
        <v>Moderado</v>
      </c>
      <c r="M27" s="110" t="s">
        <v>777</v>
      </c>
      <c r="N27" s="111">
        <f t="shared" si="4"/>
        <v>0.6</v>
      </c>
      <c r="O27" s="112" t="str">
        <f t="shared" si="5"/>
        <v>Moderado</v>
      </c>
      <c r="P27" s="113">
        <f t="shared" si="8"/>
        <v>0.6</v>
      </c>
      <c r="Q27" s="114" t="str">
        <f t="shared" si="7"/>
        <v>Moderado</v>
      </c>
    </row>
    <row r="28" spans="1:17" ht="223.5" customHeight="1" x14ac:dyDescent="0.25">
      <c r="A28" s="115" t="str">
        <f>'CONTEXTO E IDENTIFICACIÓN'!G74</f>
        <v>De Cumplimiento</v>
      </c>
      <c r="B28" s="139" t="str">
        <f>'CONTEXTO E IDENTIFICACIÓN'!D74</f>
        <v>Gestión de Información Geográfica</v>
      </c>
      <c r="C28" s="139" t="str">
        <f>'CONTEXTO E IDENTIFICACIÓN'!F74</f>
        <v>Gestión Cartográfica</v>
      </c>
      <c r="D28" s="140" t="str">
        <f>'CONTEXTO E IDENTIFICACIÓN'!A74</f>
        <v>R20</v>
      </c>
      <c r="E28" s="141" t="str">
        <f>'CONTEXTO E IDENTIFICACIÓN'!N74</f>
        <v>Posibilidad de pérdida Reputacional por incumplimiento de los tiempos programados para la atención de requerimientos de usuarios internos y externos en la producción, actualización y disposición de información cartográfica básica debido a:
1. Orden público que limita el acceso a las zonas en el trabajo en campo.
2. Condiciones climatológicas adversas.
3. Eventos externos que impiden realizar la producción o actualización de la información cartográfica.
4. Fallas en los equipos usados
5. Planeación inadecuada
6. Demoras en la actualización de software y hardware 
7. Insuficiente software licenciado.
8. Demoras en los procesos de contratación de personal.
9. Problemas en la consecución de insumos para la producción cartográfica</v>
      </c>
      <c r="F28" s="512">
        <v>600</v>
      </c>
      <c r="G28" s="116" t="str">
        <f t="shared" si="0"/>
        <v>La actividad que conlleva el riesgo se ejecuta mínimo 500 veces al año y máximo 5.000 veces por año</v>
      </c>
      <c r="H28" s="108">
        <f t="shared" si="1"/>
        <v>0.8</v>
      </c>
      <c r="I28" s="109" t="str">
        <f t="shared" si="2"/>
        <v>Alta</v>
      </c>
      <c r="J28" s="110"/>
      <c r="K28" s="111" t="str">
        <f t="shared" si="6"/>
        <v/>
      </c>
      <c r="L28" s="112" t="str">
        <f t="shared" si="3"/>
        <v/>
      </c>
      <c r="M28" s="110" t="s">
        <v>778</v>
      </c>
      <c r="N28" s="111">
        <f t="shared" si="4"/>
        <v>0.8</v>
      </c>
      <c r="O28" s="112" t="str">
        <f t="shared" si="5"/>
        <v>Mayor</v>
      </c>
      <c r="P28" s="113">
        <f t="shared" si="8"/>
        <v>0.8</v>
      </c>
      <c r="Q28" s="114" t="str">
        <f t="shared" si="7"/>
        <v>Mayor</v>
      </c>
    </row>
    <row r="29" spans="1:17" ht="120" customHeight="1" x14ac:dyDescent="0.25">
      <c r="A29" s="115" t="str">
        <f>'CONTEXTO E IDENTIFICACIÓN'!G75</f>
        <v>De Cumplimiento</v>
      </c>
      <c r="B29" s="139" t="str">
        <f>'CONTEXTO E IDENTIFICACIÓN'!D75</f>
        <v>Gestión de Información Geográfica</v>
      </c>
      <c r="C29" s="139" t="str">
        <f>'CONTEXTO E IDENTIFICACIÓN'!F75</f>
        <v>Gestión Cartográfica</v>
      </c>
      <c r="D29" s="140" t="str">
        <f>'CONTEXTO E IDENTIFICACIÓN'!A75</f>
        <v>R21</v>
      </c>
      <c r="E29" s="141" t="str">
        <f>'CONTEXTO E IDENTIFICACIÓN'!N75</f>
        <v>Posibilidad de pérdida Reputacional por recibir dádivas para alterar u omitir información en las diferentes etapas del proceso de producción cartográfica básica para beneficio propio o de un particular. debido a :
1. Falta de verificación del cumplimiento de normatividad vigente, estándares o especificaciones técnicas durante las diferentes etapas del proceso de producción de información cartográfica básica.
2. Falta de apropiación de valores éticos 
3. Falta de control en el manejo de la información
4. Acceso no autorizado a recursos tecnológicos y sistemas de información del proceso cartográfico
5. Tráfico de influencias y/o amiguismos</v>
      </c>
      <c r="F29" s="512">
        <v>12</v>
      </c>
      <c r="G29" s="116" t="str">
        <f t="shared" si="0"/>
        <v>La actividad que conlleva el riesgo se ejecuta de 3 a 24 veces por año</v>
      </c>
      <c r="H29" s="108">
        <f t="shared" si="1"/>
        <v>0.4</v>
      </c>
      <c r="I29" s="109" t="str">
        <f t="shared" si="2"/>
        <v>Baja</v>
      </c>
      <c r="J29" s="110"/>
      <c r="K29" s="111" t="str">
        <f t="shared" si="6"/>
        <v/>
      </c>
      <c r="L29" s="112" t="str">
        <f t="shared" si="3"/>
        <v/>
      </c>
      <c r="M29" s="110" t="s">
        <v>775</v>
      </c>
      <c r="N29" s="111">
        <f t="shared" si="4"/>
        <v>1</v>
      </c>
      <c r="O29" s="112" t="str">
        <f t="shared" si="5"/>
        <v>Catastrófico</v>
      </c>
      <c r="P29" s="113">
        <f t="shared" si="8"/>
        <v>1</v>
      </c>
      <c r="Q29" s="114" t="str">
        <f t="shared" si="7"/>
        <v>Catastrófico</v>
      </c>
    </row>
    <row r="30" spans="1:17" ht="144" customHeight="1" x14ac:dyDescent="0.25">
      <c r="A30" s="115" t="str">
        <f>'CONTEXTO E IDENTIFICACIÓN'!G76</f>
        <v>De Cumplimiento</v>
      </c>
      <c r="B30" s="139" t="str">
        <f>'CONTEXTO E IDENTIFICACIÓN'!D76</f>
        <v>Gestión de Información Geográfica</v>
      </c>
      <c r="C30" s="139" t="str">
        <f>'CONTEXTO E IDENTIFICACIÓN'!F76</f>
        <v>Gestión Agrológica</v>
      </c>
      <c r="D30" s="140" t="str">
        <f>'CONTEXTO E IDENTIFICACIÓN'!A76</f>
        <v>R22</v>
      </c>
      <c r="E30" s="141" t="str">
        <f>'CONTEXTO E IDENTIFICACIÓN'!N76</f>
        <v>Posibilidad de pérdida Económica y Reputacional por incumplimiento en la elaboración de los productos programados en el proceso de Gestión Agrológica debido a:
1. Insuficiencia y recortes en el presupuesto asignado.
2. Entrega de productos supeditados al suministro de insumos por parte de terceros lo que dificulta la entrega de los mismos.
3. Problemas de orden público a nivel nacional que pueden afectar las actividades de campo.
4. Planeación inadecuada de las actividades de los estudios agrológicos.
5. Aplicación parcial de los documentos del SGI
6. Personal contratado no idoneo para la ejecución de actividades en el proceso de Gestión Agrológica</v>
      </c>
      <c r="F30" s="512">
        <v>80000</v>
      </c>
      <c r="G30" s="116" t="str">
        <f t="shared" si="0"/>
        <v>La actividad que conlleva el riesgo se ejecuta más de 5.000 veces por año</v>
      </c>
      <c r="H30" s="108">
        <f t="shared" si="1"/>
        <v>1</v>
      </c>
      <c r="I30" s="109" t="str">
        <f t="shared" si="2"/>
        <v>Muy Alta</v>
      </c>
      <c r="J30" s="110" t="s">
        <v>784</v>
      </c>
      <c r="K30" s="111">
        <f t="shared" si="6"/>
        <v>0.2</v>
      </c>
      <c r="L30" s="112" t="str">
        <f t="shared" si="3"/>
        <v>Leve</v>
      </c>
      <c r="M30" s="110" t="s">
        <v>777</v>
      </c>
      <c r="N30" s="111">
        <f t="shared" si="4"/>
        <v>0.6</v>
      </c>
      <c r="O30" s="112" t="str">
        <f t="shared" si="5"/>
        <v>Moderado</v>
      </c>
      <c r="P30" s="113">
        <f t="shared" si="8"/>
        <v>0.6</v>
      </c>
      <c r="Q30" s="114" t="str">
        <f t="shared" si="7"/>
        <v>Moderado</v>
      </c>
    </row>
    <row r="31" spans="1:17" ht="133.15" customHeight="1" x14ac:dyDescent="0.25">
      <c r="A31" s="115" t="str">
        <f>'CONTEXTO E IDENTIFICACIÓN'!G77</f>
        <v>Operativo</v>
      </c>
      <c r="B31" s="139" t="str">
        <f>'CONTEXTO E IDENTIFICACIÓN'!D77</f>
        <v>Gestión de Información Geográfica</v>
      </c>
      <c r="C31" s="139" t="str">
        <f>'CONTEXTO E IDENTIFICACIÓN'!F77</f>
        <v>Gestión Agrológica</v>
      </c>
      <c r="D31" s="140" t="str">
        <f>'CONTEXTO E IDENTIFICACIÓN'!A77</f>
        <v>R23</v>
      </c>
      <c r="E31" s="141" t="str">
        <f>'CONTEXTO E IDENTIFICACIÓN'!N77</f>
        <v xml:space="preserve">Posibilidad de pérdida Económica y Reputacional por calidad deficiente de los productos generados por la Gestión Agrológica debido a:
1. Deficiencia en la información básica para realizar estudios agrológicos.
2. Incumplimiento de los estándares de producción de información geográfica
3. Ausencia de controles de calidad en las diferentes etapas del proceso
4. Deficiencia o inexistencia en la información básica para realizar estudios agrológicos
5. Aplicación parcial de la documentación del SGI
6. Problemas de orden público a nivel nacional que pueden afectar las actividades de campo.
</v>
      </c>
      <c r="F31" s="512">
        <v>80000</v>
      </c>
      <c r="G31" s="116" t="str">
        <f t="shared" si="0"/>
        <v>La actividad que conlleva el riesgo se ejecuta más de 5.000 veces por año</v>
      </c>
      <c r="H31" s="108">
        <f t="shared" si="1"/>
        <v>1</v>
      </c>
      <c r="I31" s="109" t="str">
        <f t="shared" si="2"/>
        <v>Muy Alta</v>
      </c>
      <c r="J31" s="110" t="s">
        <v>784</v>
      </c>
      <c r="K31" s="111">
        <f t="shared" si="6"/>
        <v>0.2</v>
      </c>
      <c r="L31" s="112" t="str">
        <f t="shared" si="3"/>
        <v>Leve</v>
      </c>
      <c r="M31" s="110" t="s">
        <v>777</v>
      </c>
      <c r="N31" s="111">
        <f t="shared" si="4"/>
        <v>0.6</v>
      </c>
      <c r="O31" s="112" t="str">
        <f t="shared" si="5"/>
        <v>Moderado</v>
      </c>
      <c r="P31" s="113">
        <f t="shared" si="8"/>
        <v>0.6</v>
      </c>
      <c r="Q31" s="114" t="str">
        <f t="shared" si="7"/>
        <v>Moderado</v>
      </c>
    </row>
    <row r="32" spans="1:17" ht="138.75" customHeight="1" x14ac:dyDescent="0.25">
      <c r="A32" s="115" t="str">
        <f>'CONTEXTO E IDENTIFICACIÓN'!G78</f>
        <v>Operativo</v>
      </c>
      <c r="B32" s="139" t="str">
        <f>'CONTEXTO E IDENTIFICACIÓN'!D78</f>
        <v>Gestión de Información Geográfica</v>
      </c>
      <c r="C32" s="139" t="str">
        <f>'CONTEXTO E IDENTIFICACIÓN'!F78</f>
        <v>Gestión Agrológica</v>
      </c>
      <c r="D32" s="140" t="str">
        <f>'CONTEXTO E IDENTIFICACIÓN'!A78</f>
        <v>R24</v>
      </c>
      <c r="E32" s="141" t="str">
        <f>'CONTEXTO E IDENTIFICACIÓN'!N78</f>
        <v>Posibilidad de pérdida Económica y Reputacional por pérdida de la muestra de suelos en las instalaciones del IGAC debido a:
1. Aplicación parcial de los procedimientos y demás documentos del SGI relacionados con el manejo de la muestra en el LNS.
2. Inadecuada manipulación, almacenamiento y transporte de la muestra
3. Inadecuada identificación, codificación y rotulación de la muestra</v>
      </c>
      <c r="F32" s="512">
        <v>80000</v>
      </c>
      <c r="G32" s="116" t="str">
        <f t="shared" si="0"/>
        <v>La actividad que conlleva el riesgo se ejecuta más de 5.000 veces por año</v>
      </c>
      <c r="H32" s="108">
        <f t="shared" si="1"/>
        <v>1</v>
      </c>
      <c r="I32" s="109" t="str">
        <f t="shared" si="2"/>
        <v>Muy Alta</v>
      </c>
      <c r="J32" s="110" t="s">
        <v>784</v>
      </c>
      <c r="K32" s="111">
        <f t="shared" si="6"/>
        <v>0.2</v>
      </c>
      <c r="L32" s="112" t="str">
        <f t="shared" si="3"/>
        <v>Leve</v>
      </c>
      <c r="M32" s="110" t="s">
        <v>788</v>
      </c>
      <c r="N32" s="111">
        <f t="shared" si="4"/>
        <v>0.4</v>
      </c>
      <c r="O32" s="112" t="str">
        <f t="shared" si="5"/>
        <v>Menor</v>
      </c>
      <c r="P32" s="113">
        <f t="shared" si="8"/>
        <v>0.4</v>
      </c>
      <c r="Q32" s="114" t="str">
        <f t="shared" si="7"/>
        <v>Menor</v>
      </c>
    </row>
    <row r="33" spans="1:17" ht="138.75" customHeight="1" x14ac:dyDescent="0.25">
      <c r="A33" s="115" t="str">
        <f>'CONTEXTO E IDENTIFICACIÓN'!G79</f>
        <v>De Corrupción</v>
      </c>
      <c r="B33" s="139" t="str">
        <f>'CONTEXTO E IDENTIFICACIÓN'!D79</f>
        <v>Gestión de Información Geográfica</v>
      </c>
      <c r="C33" s="139" t="str">
        <f>'CONTEXTO E IDENTIFICACIÓN'!F79</f>
        <v>Gestión Agrológica</v>
      </c>
      <c r="D33" s="140" t="str">
        <f>'CONTEXTO E IDENTIFICACIÓN'!A79</f>
        <v>R25</v>
      </c>
      <c r="E33" s="141" t="str">
        <f>'CONTEXTO E IDENTIFICACIÓN'!N79</f>
        <v>Posibilidad de pérdida Reputacional por una posible manipulación de la información o manejo de las muestras del LNS y/o alteración de los resultados de los productos agrológicos para beneficio propio o de un tercero debido a :
1. Presencia de intereses particulares o conflicto de intereses por la destinación del uso del suelo.
2. Debilidades en los procesos de apropiación de valores institucionales
3.Presiones generadas por las relaciones del personal del LNS entre ellos o con sus partes interesadas.
4. Presiones financieras
5. Presiones por proveedores o clientes.
6. Clientelismo y amiguismo</v>
      </c>
      <c r="F33" s="512">
        <v>80000</v>
      </c>
      <c r="G33" s="116" t="str">
        <f t="shared" si="0"/>
        <v>La actividad que conlleva el riesgo se ejecuta más de 5.000 veces por año</v>
      </c>
      <c r="H33" s="108">
        <f t="shared" si="1"/>
        <v>1</v>
      </c>
      <c r="I33" s="109" t="str">
        <f t="shared" si="2"/>
        <v>Muy Alta</v>
      </c>
      <c r="J33" s="110" t="s">
        <v>449</v>
      </c>
      <c r="K33" s="111" t="str">
        <f t="shared" si="6"/>
        <v/>
      </c>
      <c r="L33" s="112" t="str">
        <f t="shared" si="3"/>
        <v/>
      </c>
      <c r="M33" s="110" t="s">
        <v>777</v>
      </c>
      <c r="N33" s="111">
        <f t="shared" si="4"/>
        <v>0.6</v>
      </c>
      <c r="O33" s="112" t="str">
        <f t="shared" si="5"/>
        <v>Moderado</v>
      </c>
      <c r="P33" s="113">
        <f t="shared" si="8"/>
        <v>0.6</v>
      </c>
      <c r="Q33" s="114" t="str">
        <f t="shared" si="7"/>
        <v>Moderado</v>
      </c>
    </row>
    <row r="34" spans="1:17" ht="95.25" customHeight="1" x14ac:dyDescent="0.25">
      <c r="A34" s="115" t="str">
        <f>'CONTEXTO E IDENTIFICACIÓN'!G80</f>
        <v>De Corrupción</v>
      </c>
      <c r="B34" s="139" t="str">
        <f>'CONTEXTO E IDENTIFICACIÓN'!D80</f>
        <v>Gestión catastral</v>
      </c>
      <c r="C34" s="139" t="str">
        <f>'CONTEXTO E IDENTIFICACIÓN'!F80</f>
        <v>Prestación del Servicio Catastral por Excepción</v>
      </c>
      <c r="D34" s="140" t="str">
        <f>'CONTEXTO E IDENTIFICACIÓN'!A80</f>
        <v>R26</v>
      </c>
      <c r="E34" s="141" t="str">
        <f>'CONTEXTO E IDENTIFICACIÓN'!N80</f>
        <v xml:space="preserve">Posibilidad de pérdida Reputacional por incumplimiento de los estándares de producción (calidad) en la prestación del servicio público Catastral por excepción debido a :
1. Falta de conocimiento de los procedimientos establecidos.
2. Recursos inadecuados o insuficientes.
</v>
      </c>
      <c r="F34" s="512">
        <v>288000</v>
      </c>
      <c r="G34" s="116" t="str">
        <f t="shared" si="0"/>
        <v>La actividad que conlleva el riesgo se ejecuta más de 5.000 veces por año</v>
      </c>
      <c r="H34" s="108">
        <f t="shared" si="1"/>
        <v>1</v>
      </c>
      <c r="I34" s="109" t="str">
        <f t="shared" si="2"/>
        <v>Muy Alta</v>
      </c>
      <c r="J34" s="110"/>
      <c r="K34" s="111" t="str">
        <f t="shared" si="6"/>
        <v/>
      </c>
      <c r="L34" s="112" t="str">
        <f t="shared" si="3"/>
        <v/>
      </c>
      <c r="M34" s="110" t="s">
        <v>777</v>
      </c>
      <c r="N34" s="111">
        <f t="shared" si="4"/>
        <v>0.6</v>
      </c>
      <c r="O34" s="112" t="str">
        <f t="shared" si="5"/>
        <v>Moderado</v>
      </c>
      <c r="P34" s="113">
        <f t="shared" si="8"/>
        <v>0.6</v>
      </c>
      <c r="Q34" s="114" t="str">
        <f t="shared" si="7"/>
        <v>Moderado</v>
      </c>
    </row>
    <row r="35" spans="1:17" ht="119.25" customHeight="1" x14ac:dyDescent="0.25">
      <c r="A35" s="115" t="str">
        <f>'CONTEXTO E IDENTIFICACIÓN'!G81</f>
        <v>De Cumplimiento</v>
      </c>
      <c r="B35" s="139" t="str">
        <f>'CONTEXTO E IDENTIFICACIÓN'!D81</f>
        <v>Gestión catastral</v>
      </c>
      <c r="C35" s="139" t="str">
        <f>'CONTEXTO E IDENTIFICACIÓN'!F81</f>
        <v>Prestación del Servicio Catastral por Excepción</v>
      </c>
      <c r="D35" s="140" t="str">
        <f>'CONTEXTO E IDENTIFICACIÓN'!A81</f>
        <v>R27</v>
      </c>
      <c r="E35" s="141" t="str">
        <f>'CONTEXTO E IDENTIFICACIÓN'!N81</f>
        <v>Posibilidad de pérdida Reputacional por Inoportunidad en los tiempos establecidos para la entrega de los productos resultados del  proceso de formación y actualización catastral con los municipios en jurisdicción del IGAC debido a:
1. Situaciones de orden Público en  los municipios a Intervenir
2. Condiciones medioambientales que afectan la prestación del servicio.
3. Incumplimiento de los pagos de la entidad contratante.</v>
      </c>
      <c r="F35" s="512">
        <v>14</v>
      </c>
      <c r="G35" s="116" t="str">
        <f t="shared" si="0"/>
        <v>La actividad que conlleva el riesgo se ejecuta de 3 a 24 veces por año</v>
      </c>
      <c r="H35" s="108">
        <f t="shared" si="1"/>
        <v>0.4</v>
      </c>
      <c r="I35" s="109" t="str">
        <f t="shared" si="2"/>
        <v>Baja</v>
      </c>
      <c r="J35" s="110"/>
      <c r="K35" s="111" t="str">
        <f t="shared" si="6"/>
        <v/>
      </c>
      <c r="L35" s="112" t="str">
        <f t="shared" si="3"/>
        <v/>
      </c>
      <c r="M35" s="110" t="s">
        <v>777</v>
      </c>
      <c r="N35" s="111">
        <f t="shared" si="4"/>
        <v>0.6</v>
      </c>
      <c r="O35" s="112" t="str">
        <f t="shared" si="5"/>
        <v>Moderado</v>
      </c>
      <c r="P35" s="113">
        <f t="shared" si="8"/>
        <v>0.6</v>
      </c>
      <c r="Q35" s="114" t="str">
        <f t="shared" si="7"/>
        <v>Moderado</v>
      </c>
    </row>
    <row r="36" spans="1:17" ht="135.75" customHeight="1" x14ac:dyDescent="0.25">
      <c r="A36" s="115" t="str">
        <f>'CONTEXTO E IDENTIFICACIÓN'!G82</f>
        <v>De Corrupción</v>
      </c>
      <c r="B36" s="139" t="str">
        <f>'CONTEXTO E IDENTIFICACIÓN'!D82</f>
        <v>Gestión catastral</v>
      </c>
      <c r="C36" s="139" t="str">
        <f>'CONTEXTO E IDENTIFICACIÓN'!F82</f>
        <v>Formación, Actualización y Conservación Catastral</v>
      </c>
      <c r="D36" s="140" t="str">
        <f>'CONTEXTO E IDENTIFICACIÓN'!A82</f>
        <v>R28</v>
      </c>
      <c r="E36" s="141" t="str">
        <f>'CONTEXTO E IDENTIFICACIÓN'!N82</f>
        <v>Posibilidad de pérdida Reputacional Inoportunidad en los tiempos establecidos para la entrega de los avalúos comerciales  
debido a:
1. Situaciones de orden Público en  los municipios a Intervenir
2. Condiciones medioambientales que afectan la prestación del servicio.
3. Incumplimiento de los pagos de la entidad contratante.</v>
      </c>
      <c r="F36" s="512">
        <v>1935</v>
      </c>
      <c r="G36" s="116" t="str">
        <f t="shared" si="0"/>
        <v>La actividad que conlleva el riesgo se ejecuta mínimo 500 veces al año y máximo 5.000 veces por año</v>
      </c>
      <c r="H36" s="108">
        <f t="shared" si="1"/>
        <v>0.8</v>
      </c>
      <c r="I36" s="109" t="str">
        <f t="shared" si="2"/>
        <v>Alta</v>
      </c>
      <c r="J36" s="110"/>
      <c r="K36" s="111" t="str">
        <f t="shared" si="6"/>
        <v/>
      </c>
      <c r="L36" s="112" t="str">
        <f t="shared" si="3"/>
        <v/>
      </c>
      <c r="M36" s="110" t="s">
        <v>777</v>
      </c>
      <c r="N36" s="111">
        <f t="shared" si="4"/>
        <v>0.6</v>
      </c>
      <c r="O36" s="112" t="str">
        <f t="shared" si="5"/>
        <v>Moderado</v>
      </c>
      <c r="P36" s="113">
        <f t="shared" si="8"/>
        <v>0.6</v>
      </c>
      <c r="Q36" s="114" t="str">
        <f t="shared" si="7"/>
        <v>Moderado</v>
      </c>
    </row>
    <row r="37" spans="1:17" ht="87.75" customHeight="1" x14ac:dyDescent="0.25">
      <c r="A37" s="115" t="str">
        <f>'CONTEXTO E IDENTIFICACIÓN'!G83</f>
        <v>Operativo</v>
      </c>
      <c r="B37" s="139" t="str">
        <f>'CONTEXTO E IDENTIFICACIÓN'!D83</f>
        <v>Gestión catastral</v>
      </c>
      <c r="C37" s="139" t="str">
        <f>'CONTEXTO E IDENTIFICACIÓN'!F83</f>
        <v>Avalúos Comerciales</v>
      </c>
      <c r="D37" s="140" t="str">
        <f>'CONTEXTO E IDENTIFICACIÓN'!A83</f>
        <v>R29</v>
      </c>
      <c r="E37" s="141" t="str">
        <f>'CONTEXTO E IDENTIFICACIÓN'!N83</f>
        <v xml:space="preserve">Posibilidad de pérdida Reputacional por solicitar o recibir dinero o dádivas por la realización u omisión de actos en la prestación de servicios o trámites catastrales, con el propósito de beneficiar a un particular. debido a:
1. Falta  de Personal
2. Recursos inadecuados o insuficientes.
</v>
      </c>
      <c r="F37" s="512">
        <v>288000</v>
      </c>
      <c r="G37" s="116" t="str">
        <f t="shared" si="0"/>
        <v>La actividad que conlleva el riesgo se ejecuta más de 5.000 veces por año</v>
      </c>
      <c r="H37" s="108">
        <f t="shared" si="1"/>
        <v>1</v>
      </c>
      <c r="I37" s="109" t="str">
        <f t="shared" si="2"/>
        <v>Muy Alta</v>
      </c>
      <c r="J37" s="110"/>
      <c r="K37" s="111" t="str">
        <f t="shared" si="6"/>
        <v/>
      </c>
      <c r="L37" s="112" t="str">
        <f t="shared" si="3"/>
        <v/>
      </c>
      <c r="M37" s="110" t="s">
        <v>778</v>
      </c>
      <c r="N37" s="111">
        <f t="shared" si="4"/>
        <v>0.8</v>
      </c>
      <c r="O37" s="112" t="str">
        <f t="shared" si="5"/>
        <v>Mayor</v>
      </c>
      <c r="P37" s="113">
        <f t="shared" si="8"/>
        <v>0.8</v>
      </c>
      <c r="Q37" s="114" t="str">
        <f t="shared" si="7"/>
        <v>Mayor</v>
      </c>
    </row>
    <row r="38" spans="1:17" ht="226.5" customHeight="1" x14ac:dyDescent="0.25">
      <c r="A38" s="115" t="str">
        <f>'CONTEXTO E IDENTIFICACIÓN'!G84</f>
        <v>Operativo</v>
      </c>
      <c r="B38" s="139" t="str">
        <f>'CONTEXTO E IDENTIFICACIÓN'!D84</f>
        <v>Innovación y Gestión del Conocimiento Aplicado</v>
      </c>
      <c r="C38" s="139" t="str">
        <f>'CONTEXTO E IDENTIFICACIÓN'!F84</f>
        <v>Prospectiva</v>
      </c>
      <c r="D38" s="140" t="str">
        <f>'CONTEXTO E IDENTIFICACIÓN'!A84</f>
        <v>R30</v>
      </c>
      <c r="E38" s="141" t="str">
        <f>'CONTEXTO E IDENTIFICACIÓN'!N84</f>
        <v xml:space="preserve">Posibilidad de pérdida Económica y Reputacional por inoportunidad en la prestación de servicios o en la entrega de productos debido a:
1. Inadecuada gestión de la infraestructura física y tecnológica.
2. Inadecuado manejo en la asignación de correspondencia de servicios solicitados por terceros
3. Demoras en los procesos contractuales 
4. Baja capacidad institucional, por la alta rotación de personal, se pierde continuidad y conocimientos de funcionarios y contratistas.
5. Deficiencia en la comunicación y coordinación dentro de los procesos del IGAC para la entrega de productos internos a tiempo.
6. Insuficiente asignación de recursos frente a los compromisos del proceso.
7. Inadecuada planeación del proyecto.
8. Contingencias que dificulten los desplazamientos de personal para realizar trabajos en campo. </v>
      </c>
      <c r="F38" s="512">
        <v>7</v>
      </c>
      <c r="G38" s="116" t="str">
        <f t="shared" si="0"/>
        <v>La actividad que conlleva el riesgo se ejecuta de 3 a 24 veces por año</v>
      </c>
      <c r="H38" s="108">
        <f t="shared" si="1"/>
        <v>0.4</v>
      </c>
      <c r="I38" s="109" t="str">
        <f t="shared" si="2"/>
        <v>Baja</v>
      </c>
      <c r="J38" s="110" t="s">
        <v>776</v>
      </c>
      <c r="K38" s="111">
        <f t="shared" si="6"/>
        <v>0.6</v>
      </c>
      <c r="L38" s="112" t="str">
        <f t="shared" si="3"/>
        <v>Moderado</v>
      </c>
      <c r="M38" s="110" t="s">
        <v>778</v>
      </c>
      <c r="N38" s="111">
        <f t="shared" si="4"/>
        <v>0.8</v>
      </c>
      <c r="O38" s="112" t="str">
        <f t="shared" si="5"/>
        <v>Mayor</v>
      </c>
      <c r="P38" s="113">
        <f t="shared" si="8"/>
        <v>0.8</v>
      </c>
      <c r="Q38" s="114" t="str">
        <f t="shared" si="7"/>
        <v>Mayor</v>
      </c>
    </row>
    <row r="39" spans="1:17" ht="187.5" customHeight="1" x14ac:dyDescent="0.25">
      <c r="A39" s="115" t="str">
        <f>'CONTEXTO E IDENTIFICACIÓN'!G85</f>
        <v>Operativos</v>
      </c>
      <c r="B39" s="139" t="str">
        <f>'CONTEXTO E IDENTIFICACIÓN'!D85</f>
        <v>Innovación y Gestión del Conocimiento Aplicado</v>
      </c>
      <c r="C39" s="139" t="str">
        <f>'CONTEXTO E IDENTIFICACIÓN'!F85</f>
        <v>Prospectiva</v>
      </c>
      <c r="D39" s="140" t="str">
        <f>'CONTEXTO E IDENTIFICACIÓN'!A85</f>
        <v>R31</v>
      </c>
      <c r="E39" s="141" t="str">
        <f>'CONTEXTO E IDENTIFICACIÓN'!N85</f>
        <v>Posibilidad de pérdida Reputacional por posibilidad de recibir o solicitar cualquier dádiva o beneficio a nombre propio o de terceros con el fin de obtener información reservada o clasificada, conseguir un resultado de un proyecto de investigación antes de ser publicado, debido a:
1. Falta de información integrada, completa y oportuna.
2. Deficiencias en la comunicación y desconocimiento de los usuarios sobre los trámites de la entidad.
3. Falta de integración de los sistemas de información institucional
4. Inadecuado control en la atención de expedientes
5. Tráfico de influencias
6. Falta de apropiación de valores institucionales.
7. Falta de control sobre los procedimientos administrativos
8. Procesos con bajo nivel de automatización
9. Sistemas de información vulnerables de manipulación o adulteración</v>
      </c>
      <c r="F39" s="512">
        <v>2</v>
      </c>
      <c r="G39" s="116" t="str">
        <f t="shared" si="0"/>
        <v>La actividad que conlleva el riesgo se ejecuta como máximos 2 veces por año</v>
      </c>
      <c r="H39" s="108">
        <f t="shared" si="1"/>
        <v>0.2</v>
      </c>
      <c r="I39" s="109" t="str">
        <f t="shared" si="2"/>
        <v>Muy Baja</v>
      </c>
      <c r="J39" s="110" t="s">
        <v>774</v>
      </c>
      <c r="K39" s="111">
        <f t="shared" si="6"/>
        <v>1</v>
      </c>
      <c r="L39" s="112" t="str">
        <f t="shared" si="3"/>
        <v>Catastrófico</v>
      </c>
      <c r="M39" s="110"/>
      <c r="N39" s="111" t="str">
        <f t="shared" si="4"/>
        <v/>
      </c>
      <c r="O39" s="112" t="str">
        <f t="shared" si="5"/>
        <v/>
      </c>
      <c r="P39" s="113">
        <f t="shared" si="8"/>
        <v>1</v>
      </c>
      <c r="Q39" s="114" t="str">
        <f t="shared" si="7"/>
        <v>Catastrófico</v>
      </c>
    </row>
    <row r="40" spans="1:17" ht="165" customHeight="1" x14ac:dyDescent="0.25">
      <c r="A40" s="115" t="str">
        <f>'CONTEXTO E IDENTIFICACIÓN'!G86</f>
        <v>De Corrupción</v>
      </c>
      <c r="B40" s="139" t="str">
        <f>'CONTEXTO E IDENTIFICACIÓN'!D86</f>
        <v>Innovación y Gestión del Conocimiento Aplicado</v>
      </c>
      <c r="C40" s="139" t="str">
        <f>'CONTEXTO E IDENTIFICACIÓN'!F86</f>
        <v>Prospectiva</v>
      </c>
      <c r="D40" s="140" t="str">
        <f>'CONTEXTO E IDENTIFICACIÓN'!A86</f>
        <v>R32</v>
      </c>
      <c r="E40" s="141" t="str">
        <f>'CONTEXTO E IDENTIFICACIÓN'!N86</f>
        <v>Posibilidad de pérdida Reputacional por posibilidad de entregar un  producto o prestar un  servicio que no cumpla con las especificaciones técnicas establecidas o con las necesidades y expectativas de los usuarios debido a:
1. Insuficiente personal especializado para responder a las demandas del proceso (docentes de planta, investigadores y gestores de proyectos).
2. Pérdida de personal cualificado por la alta rotación en funcionarios y contratistas.
3. Fallas en los equipos tecnológicos, obsolescencia o no calibración de los mismos.
4. No tener las suficientes  licencias de software o licencia de uso o desactualización de las mismas para los sistemas de información requeridos.
5. Deficiencias en la verificación de las especificaciones técnicas del producto durante su producción o en la prestación del servicio.
6. Desactualización de los documentos, productos o servicios frente a las especificaciones técnicas internacionales o nacionales.
7. Deficiencias en la identificación de los requerimientos y expectativas de los clientes</v>
      </c>
      <c r="F40" s="512">
        <v>7</v>
      </c>
      <c r="G40" s="116" t="str">
        <f t="shared" si="0"/>
        <v>La actividad que conlleva el riesgo se ejecuta de 3 a 24 veces por año</v>
      </c>
      <c r="H40" s="108">
        <f t="shared" si="1"/>
        <v>0.4</v>
      </c>
      <c r="I40" s="109" t="str">
        <f t="shared" si="2"/>
        <v>Baja</v>
      </c>
      <c r="J40" s="110"/>
      <c r="K40" s="111" t="str">
        <f t="shared" si="6"/>
        <v/>
      </c>
      <c r="L40" s="112" t="str">
        <f t="shared" si="3"/>
        <v/>
      </c>
      <c r="M40" s="110" t="s">
        <v>778</v>
      </c>
      <c r="N40" s="111">
        <f t="shared" si="4"/>
        <v>0.8</v>
      </c>
      <c r="O40" s="112" t="str">
        <f t="shared" si="5"/>
        <v>Mayor</v>
      </c>
      <c r="P40" s="113">
        <f t="shared" si="8"/>
        <v>0.8</v>
      </c>
      <c r="Q40" s="114" t="str">
        <f t="shared" si="7"/>
        <v>Mayor</v>
      </c>
    </row>
    <row r="41" spans="1:17" ht="156" customHeight="1" x14ac:dyDescent="0.25">
      <c r="A41" s="115" t="str">
        <f>'CONTEXTO E IDENTIFICACIÓN'!G87</f>
        <v>De Cumplimiento</v>
      </c>
      <c r="B41" s="139" t="str">
        <f>'CONTEXTO E IDENTIFICACIÓN'!D87</f>
        <v>Gestión de Talento Humano</v>
      </c>
      <c r="C41" s="139" t="str">
        <f>'CONTEXTO E IDENTIFICACIÓN'!F87</f>
        <v>Bienestar y Sistema de Gestión de Seguridad y Salud en el Trabajo</v>
      </c>
      <c r="D41" s="140" t="str">
        <f>'CONTEXTO E IDENTIFICACIÓN'!A87</f>
        <v>R33</v>
      </c>
      <c r="E41" s="141" t="str">
        <f>'CONTEXTO E IDENTIFICACIÓN'!N87</f>
        <v xml:space="preserve">Posibilidad de pérdida Económica y Reputacional por posibilidad que se generen factores que afectan el proceso de afiliación a la ARL  en los tiempos reales y la selección del nivel de riesgo   debido a:
1. Recursos inadecuados e insuficientes (económicos, humanos y técnicos)   
2. Falta de entrenamiento.
3. Incumplimiento  de los Procedimientos.
4. Falta de personal
</v>
      </c>
      <c r="F41" s="512">
        <v>1408</v>
      </c>
      <c r="G41" s="116" t="str">
        <f t="shared" si="0"/>
        <v>La actividad que conlleva el riesgo se ejecuta mínimo 500 veces al año y máximo 5.000 veces por año</v>
      </c>
      <c r="H41" s="108">
        <f t="shared" si="1"/>
        <v>0.8</v>
      </c>
      <c r="I41" s="109" t="str">
        <f t="shared" si="2"/>
        <v>Alta</v>
      </c>
      <c r="J41" s="110" t="s">
        <v>776</v>
      </c>
      <c r="K41" s="111">
        <f t="shared" si="6"/>
        <v>0.6</v>
      </c>
      <c r="L41" s="112" t="str">
        <f t="shared" si="3"/>
        <v>Moderado</v>
      </c>
      <c r="M41" s="110" t="s">
        <v>777</v>
      </c>
      <c r="N41" s="111">
        <f t="shared" si="4"/>
        <v>0.6</v>
      </c>
      <c r="O41" s="112" t="str">
        <f t="shared" si="5"/>
        <v>Moderado</v>
      </c>
      <c r="P41" s="113">
        <f t="shared" si="8"/>
        <v>0.6</v>
      </c>
      <c r="Q41" s="114" t="str">
        <f t="shared" si="7"/>
        <v>Moderado</v>
      </c>
    </row>
    <row r="42" spans="1:17" ht="136.5" customHeight="1" x14ac:dyDescent="0.25">
      <c r="A42" s="115" t="str">
        <f>'CONTEXTO E IDENTIFICACIÓN'!G88</f>
        <v>Operativo</v>
      </c>
      <c r="B42" s="139" t="str">
        <f>'CONTEXTO E IDENTIFICACIÓN'!D88</f>
        <v>Gestión de Talento Humano</v>
      </c>
      <c r="C42" s="139" t="str">
        <f>'CONTEXTO E IDENTIFICACIÓN'!F88</f>
        <v>Provisión de Empleo y Compensación</v>
      </c>
      <c r="D42" s="140" t="str">
        <f>'CONTEXTO E IDENTIFICACIÓN'!A88</f>
        <v>R34</v>
      </c>
      <c r="E42" s="141" t="str">
        <f>'CONTEXTO E IDENTIFICACIÓN'!N88</f>
        <v xml:space="preserve">Posibilidad de pérdida Económica y Reputacional por  el incumplimiento de los requisitos mínimos para la vinculación de los funcionarios. debido a:
1. Desconocimiento o incumplimiento de los lineamientos internos de talento humano.
2. Actualización normatividad                                         
3. Reestructuración y/o rediseño del IGAC               
4. Incumplimiento en los tiempos establecidos para dar a respuestas por parte del CNSC a la entidad.                                                              </v>
      </c>
      <c r="F42" s="512">
        <v>286</v>
      </c>
      <c r="G42" s="116" t="str">
        <f t="shared" si="0"/>
        <v>La actividad que conlleva el riesgo se ejecuta de 24 a 500 veces por año</v>
      </c>
      <c r="H42" s="108">
        <f t="shared" si="1"/>
        <v>0.6</v>
      </c>
      <c r="I42" s="109" t="str">
        <f t="shared" si="2"/>
        <v>Media</v>
      </c>
      <c r="J42" s="110" t="s">
        <v>776</v>
      </c>
      <c r="K42" s="111">
        <f t="shared" si="6"/>
        <v>0.6</v>
      </c>
      <c r="L42" s="112" t="str">
        <f t="shared" si="3"/>
        <v>Moderado</v>
      </c>
      <c r="M42" s="110" t="s">
        <v>777</v>
      </c>
      <c r="N42" s="111">
        <f t="shared" si="4"/>
        <v>0.6</v>
      </c>
      <c r="O42" s="112" t="str">
        <f t="shared" si="5"/>
        <v>Moderado</v>
      </c>
      <c r="P42" s="113">
        <f t="shared" si="8"/>
        <v>0.6</v>
      </c>
      <c r="Q42" s="114" t="str">
        <f t="shared" si="7"/>
        <v>Moderado</v>
      </c>
    </row>
    <row r="43" spans="1:17" ht="80.25" customHeight="1" x14ac:dyDescent="0.25">
      <c r="A43" s="115" t="str">
        <f>'CONTEXTO E IDENTIFICACIÓN'!G89</f>
        <v>Operativo</v>
      </c>
      <c r="B43" s="139" t="str">
        <f>'CONTEXTO E IDENTIFICACIÓN'!D89</f>
        <v>Gestión de Talento Humano</v>
      </c>
      <c r="C43" s="139" t="str">
        <f>'CONTEXTO E IDENTIFICACIÓN'!F89</f>
        <v>Formación y Gestión del Desempeño</v>
      </c>
      <c r="D43" s="140" t="str">
        <f>'CONTEXTO E IDENTIFICACIÓN'!A89</f>
        <v>R35</v>
      </c>
      <c r="E43" s="141" t="str">
        <f>'CONTEXTO E IDENTIFICACIÓN'!N89</f>
        <v xml:space="preserve">Posibilidad de pérdida Económica y Reputacional por la generación de factores que afecten la no transferencia del conocimiento. debido a:
1. Incumplimiento del  Procedimiento
2. Retrasos en la ejecución de las estrategias para el cumplimiento de transferencia del conocimiento.
</v>
      </c>
      <c r="F43" s="512">
        <v>4</v>
      </c>
      <c r="G43" s="116" t="str">
        <f t="shared" si="0"/>
        <v>La actividad que conlleva el riesgo se ejecuta de 3 a 24 veces por año</v>
      </c>
      <c r="H43" s="108">
        <f t="shared" si="1"/>
        <v>0.4</v>
      </c>
      <c r="I43" s="109" t="str">
        <f t="shared" si="2"/>
        <v>Baja</v>
      </c>
      <c r="J43" s="110" t="s">
        <v>787</v>
      </c>
      <c r="K43" s="111">
        <f t="shared" si="6"/>
        <v>0.4</v>
      </c>
      <c r="L43" s="112" t="str">
        <f t="shared" si="3"/>
        <v>Menor</v>
      </c>
      <c r="M43" s="110" t="s">
        <v>777</v>
      </c>
      <c r="N43" s="111">
        <f t="shared" si="4"/>
        <v>0.6</v>
      </c>
      <c r="O43" s="112" t="str">
        <f t="shared" si="5"/>
        <v>Moderado</v>
      </c>
      <c r="P43" s="113">
        <f t="shared" si="8"/>
        <v>0.6</v>
      </c>
      <c r="Q43" s="114" t="str">
        <f t="shared" si="7"/>
        <v>Moderado</v>
      </c>
    </row>
    <row r="44" spans="1:17" ht="162" customHeight="1" x14ac:dyDescent="0.25">
      <c r="A44" s="115" t="str">
        <f>'CONTEXTO E IDENTIFICACIÓN'!G90</f>
        <v>Operativo</v>
      </c>
      <c r="B44" s="139" t="str">
        <f>'CONTEXTO E IDENTIFICACIÓN'!D90</f>
        <v>Gestión Financiera</v>
      </c>
      <c r="C44" s="139" t="str">
        <f>'CONTEXTO E IDENTIFICACIÓN'!F90</f>
        <v>Gestión Presupuestal</v>
      </c>
      <c r="D44" s="140" t="str">
        <f>'CONTEXTO E IDENTIFICACIÓN'!A90</f>
        <v>R36</v>
      </c>
      <c r="E44" s="141" t="str">
        <f>'CONTEXTO E IDENTIFICACIÓN'!N90</f>
        <v xml:space="preserve">Posibilidad de pérdida Económica y Reputacional por registros presupuestales, contables y de tesorería generados inoportunamente debido a desconocimiento de las dependencias ordenadoras de los procedimientos de la subdirección administrativa y financiera
</v>
      </c>
      <c r="F44" s="512">
        <f>170*12</f>
        <v>2040</v>
      </c>
      <c r="G44" s="116" t="str">
        <f t="shared" si="0"/>
        <v>La actividad que conlleva el riesgo se ejecuta mínimo 500 veces al año y máximo 5.000 veces por año</v>
      </c>
      <c r="H44" s="108">
        <f t="shared" si="1"/>
        <v>0.8</v>
      </c>
      <c r="I44" s="109" t="str">
        <f t="shared" si="2"/>
        <v>Alta</v>
      </c>
      <c r="J44" s="110" t="s">
        <v>784</v>
      </c>
      <c r="K44" s="111">
        <f t="shared" si="6"/>
        <v>0.2</v>
      </c>
      <c r="L44" s="112" t="str">
        <f t="shared" si="3"/>
        <v>Leve</v>
      </c>
      <c r="M44" s="110" t="s">
        <v>785</v>
      </c>
      <c r="N44" s="111">
        <f t="shared" si="4"/>
        <v>0.2</v>
      </c>
      <c r="O44" s="112" t="str">
        <f t="shared" si="5"/>
        <v>Leve</v>
      </c>
      <c r="P44" s="113">
        <f t="shared" si="8"/>
        <v>0.2</v>
      </c>
      <c r="Q44" s="114" t="str">
        <f t="shared" si="7"/>
        <v>Leve</v>
      </c>
    </row>
    <row r="45" spans="1:17" ht="115.5" customHeight="1" x14ac:dyDescent="0.25">
      <c r="A45" s="115" t="str">
        <f>'CONTEXTO E IDENTIFICACIÓN'!G91</f>
        <v>De Cumplimiento</v>
      </c>
      <c r="B45" s="139" t="str">
        <f>'CONTEXTO E IDENTIFICACIÓN'!D91</f>
        <v>Gestión Financiera</v>
      </c>
      <c r="C45" s="139" t="str">
        <f>'CONTEXTO E IDENTIFICACIÓN'!F91</f>
        <v>Gestión Contable</v>
      </c>
      <c r="D45" s="140" t="str">
        <f>'CONTEXTO E IDENTIFICACIÓN'!A91</f>
        <v>R37</v>
      </c>
      <c r="E45" s="141" t="str">
        <f>'CONTEXTO E IDENTIFICACIÓN'!N91</f>
        <v>Posibilidad de pérdida Económica y Reputacional por registros presupuestales, contables y de tesorería que no coincidan con la realidad debido a utilización inadecuada de conceptos parametrizados por la entidad para el registro de hechos económicos en el SIIF Nación</v>
      </c>
      <c r="F45" s="512"/>
      <c r="G45" s="116" t="str">
        <f t="shared" si="0"/>
        <v/>
      </c>
      <c r="H45" s="108" t="str">
        <f t="shared" si="1"/>
        <v/>
      </c>
      <c r="I45" s="109" t="str">
        <f t="shared" si="2"/>
        <v/>
      </c>
      <c r="J45" s="110" t="s">
        <v>776</v>
      </c>
      <c r="K45" s="111">
        <f t="shared" si="6"/>
        <v>0.6</v>
      </c>
      <c r="L45" s="112" t="str">
        <f t="shared" si="3"/>
        <v>Moderado</v>
      </c>
      <c r="M45" s="110"/>
      <c r="N45" s="111" t="str">
        <f t="shared" si="4"/>
        <v/>
      </c>
      <c r="O45" s="112" t="str">
        <f t="shared" si="5"/>
        <v/>
      </c>
      <c r="P45" s="113">
        <f t="shared" si="8"/>
        <v>0.6</v>
      </c>
      <c r="Q45" s="114" t="str">
        <f t="shared" si="7"/>
        <v>Moderado</v>
      </c>
    </row>
    <row r="46" spans="1:17" ht="105" customHeight="1" x14ac:dyDescent="0.25">
      <c r="A46" s="115" t="str">
        <f>'CONTEXTO E IDENTIFICACIÓN'!G92</f>
        <v>De Cumplimiento</v>
      </c>
      <c r="B46" s="139" t="str">
        <f>'CONTEXTO E IDENTIFICACIÓN'!D92</f>
        <v>Gestión Financiera</v>
      </c>
      <c r="C46" s="139" t="str">
        <f>'CONTEXTO E IDENTIFICACIÓN'!F92</f>
        <v>Gestión Contable</v>
      </c>
      <c r="D46" s="140" t="str">
        <f>'CONTEXTO E IDENTIFICACIÓN'!A92</f>
        <v>R38</v>
      </c>
      <c r="E46" s="141" t="str">
        <f>'CONTEXTO E IDENTIFICACIÓN'!N92</f>
        <v>Posibilidad de pérdida Económica por manejo indebido de recursos financieros por parte de quienes los administran en la entidad, para beneficio propio o de terceros debido a manipulación de la información financiera.</v>
      </c>
      <c r="F46" s="512"/>
      <c r="G46" s="116" t="str">
        <f t="shared" si="0"/>
        <v/>
      </c>
      <c r="H46" s="108" t="str">
        <f t="shared" si="1"/>
        <v/>
      </c>
      <c r="I46" s="109" t="str">
        <f t="shared" si="2"/>
        <v/>
      </c>
      <c r="J46" s="110" t="s">
        <v>779</v>
      </c>
      <c r="K46" s="111">
        <f t="shared" si="6"/>
        <v>0.8</v>
      </c>
      <c r="L46" s="112" t="str">
        <f t="shared" si="3"/>
        <v>Mayor</v>
      </c>
      <c r="M46" s="110"/>
      <c r="N46" s="111" t="str">
        <f t="shared" si="4"/>
        <v/>
      </c>
      <c r="O46" s="112" t="str">
        <f t="shared" si="5"/>
        <v/>
      </c>
      <c r="P46" s="113">
        <f t="shared" si="8"/>
        <v>0.8</v>
      </c>
      <c r="Q46" s="114" t="str">
        <f t="shared" si="7"/>
        <v>Mayor</v>
      </c>
    </row>
    <row r="47" spans="1:17" ht="157.5" customHeight="1" x14ac:dyDescent="0.25">
      <c r="A47" s="115" t="str">
        <f>'CONTEXTO E IDENTIFICACIÓN'!G93</f>
        <v>De Corrupción</v>
      </c>
      <c r="B47" s="139" t="str">
        <f>'CONTEXTO E IDENTIFICACIÓN'!D93</f>
        <v>Gestión Jurídica</v>
      </c>
      <c r="C47" s="139" t="str">
        <f>'CONTEXTO E IDENTIFICACIÓN'!F93</f>
        <v>Judicial</v>
      </c>
      <c r="D47" s="140" t="str">
        <f>'CONTEXTO E IDENTIFICACIÓN'!A93</f>
        <v>R39</v>
      </c>
      <c r="E47" s="141" t="str">
        <f>'CONTEXTO E IDENTIFICACIÓN'!N93</f>
        <v>Posibilidad de pérdida Económica y Reputacional por inoportunidad  en la respuesta a los requerimientos en procesos judiciales 
debido a :
1. Falta de verificación permanente a las plataformas y páginas web jurídicas especializadas.
2. Falta de respuesta adecuada y oportuna por parte de los procesos involucrados para atender  los requerimientos judiciales.
3. Novedades en el personal que afectan la atención de los trámites a procesos judiciales en la sede central y en las Direcciones Territoriales.</v>
      </c>
      <c r="F47" s="512">
        <v>284</v>
      </c>
      <c r="G47" s="116" t="str">
        <f t="shared" si="0"/>
        <v>La actividad que conlleva el riesgo se ejecuta de 24 a 500 veces por año</v>
      </c>
      <c r="H47" s="108">
        <f t="shared" si="1"/>
        <v>0.6</v>
      </c>
      <c r="I47" s="109" t="str">
        <f t="shared" si="2"/>
        <v>Media</v>
      </c>
      <c r="J47" s="110" t="s">
        <v>787</v>
      </c>
      <c r="K47" s="111">
        <f t="shared" si="6"/>
        <v>0.4</v>
      </c>
      <c r="L47" s="112" t="str">
        <f t="shared" si="3"/>
        <v>Menor</v>
      </c>
      <c r="M47" s="110" t="s">
        <v>778</v>
      </c>
      <c r="N47" s="111">
        <f t="shared" si="4"/>
        <v>0.8</v>
      </c>
      <c r="O47" s="112" t="str">
        <f t="shared" si="5"/>
        <v>Mayor</v>
      </c>
      <c r="P47" s="113">
        <f t="shared" si="8"/>
        <v>0.8</v>
      </c>
      <c r="Q47" s="114" t="str">
        <f t="shared" si="7"/>
        <v>Mayor</v>
      </c>
    </row>
    <row r="48" spans="1:17" ht="118.5" customHeight="1" x14ac:dyDescent="0.25">
      <c r="A48" s="115" t="str">
        <f>'CONTEXTO E IDENTIFICACIÓN'!G94</f>
        <v>De Cumplimiento</v>
      </c>
      <c r="B48" s="139" t="str">
        <f>'CONTEXTO E IDENTIFICACIÓN'!D94</f>
        <v>Gestión Jurídica</v>
      </c>
      <c r="C48" s="139" t="str">
        <f>'CONTEXTO E IDENTIFICACIÓN'!F94</f>
        <v>Judicial</v>
      </c>
      <c r="D48" s="140" t="str">
        <f>'CONTEXTO E IDENTIFICACIÓN'!A94</f>
        <v>R40</v>
      </c>
      <c r="E48" s="141" t="str">
        <f>'CONTEXTO E IDENTIFICACIÓN'!N94</f>
        <v>Posibilidad de pérdida Reputacional por respuesta indebida o fuera de los términos legales a los  procesos judiciales, para beneficiar los intereses de un tercero debido a:
1. Falta de seguimiento al estado de los antecedentes disciplinarios de los abogados de la entidad.
2. No manifestación de conflictos de interés por parte de los abogados en procesos que tengan a cargo.
3. Desconocimiento de las inhabilidades e incompatibilidades de los abogados en el trámite de procesos judiciales.</v>
      </c>
      <c r="F48" s="512">
        <v>284</v>
      </c>
      <c r="G48" s="116" t="str">
        <f t="shared" si="0"/>
        <v>La actividad que conlleva el riesgo se ejecuta de 24 a 500 veces por año</v>
      </c>
      <c r="H48" s="108">
        <f t="shared" si="1"/>
        <v>0.6</v>
      </c>
      <c r="I48" s="109" t="str">
        <f t="shared" si="2"/>
        <v>Media</v>
      </c>
      <c r="J48" s="110" t="s">
        <v>449</v>
      </c>
      <c r="K48" s="111" t="str">
        <f t="shared" si="6"/>
        <v/>
      </c>
      <c r="L48" s="112" t="str">
        <f t="shared" si="3"/>
        <v/>
      </c>
      <c r="M48" s="110" t="s">
        <v>775</v>
      </c>
      <c r="N48" s="111">
        <f t="shared" si="4"/>
        <v>1</v>
      </c>
      <c r="O48" s="112" t="str">
        <f t="shared" si="5"/>
        <v>Catastrófico</v>
      </c>
      <c r="P48" s="113">
        <f t="shared" si="8"/>
        <v>1</v>
      </c>
      <c r="Q48" s="114" t="str">
        <f t="shared" si="7"/>
        <v>Catastrófico</v>
      </c>
    </row>
    <row r="49" spans="1:17" ht="121.5" customHeight="1" x14ac:dyDescent="0.25">
      <c r="A49" s="115" t="str">
        <f>'CONTEXTO E IDENTIFICACIÓN'!G95</f>
        <v>De Corrupción</v>
      </c>
      <c r="B49" s="139" t="str">
        <f>'CONTEXTO E IDENTIFICACIÓN'!D95</f>
        <v>Gestión Contractual</v>
      </c>
      <c r="C49" s="139" t="str">
        <f>'CONTEXTO E IDENTIFICACIÓN'!F95</f>
        <v>Gestión Contractual</v>
      </c>
      <c r="D49" s="140" t="str">
        <f>'CONTEXTO E IDENTIFICACIÓN'!A95</f>
        <v>R41</v>
      </c>
      <c r="E49" s="141" t="str">
        <f>'CONTEXTO E IDENTIFICACIÓN'!N95</f>
        <v>Posibilidad de pérdida Económica y Reputacional por inadecuada supervisión de contratos de adquisición de bienes, obras y servicios  debido a:
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v>
      </c>
      <c r="F49" s="512">
        <v>1000</v>
      </c>
      <c r="G49" s="116" t="str">
        <f t="shared" si="0"/>
        <v>La actividad que conlleva el riesgo se ejecuta mínimo 500 veces al año y máximo 5.000 veces por año</v>
      </c>
      <c r="H49" s="108">
        <f t="shared" si="1"/>
        <v>0.8</v>
      </c>
      <c r="I49" s="109" t="str">
        <f t="shared" si="2"/>
        <v>Alta</v>
      </c>
      <c r="J49" s="110" t="s">
        <v>776</v>
      </c>
      <c r="K49" s="111">
        <f t="shared" si="6"/>
        <v>0.6</v>
      </c>
      <c r="L49" s="112" t="str">
        <f t="shared" si="3"/>
        <v>Moderado</v>
      </c>
      <c r="M49" s="110" t="s">
        <v>777</v>
      </c>
      <c r="N49" s="111">
        <f t="shared" si="4"/>
        <v>0.6</v>
      </c>
      <c r="O49" s="112" t="str">
        <f t="shared" si="5"/>
        <v>Moderado</v>
      </c>
      <c r="P49" s="113">
        <f t="shared" si="8"/>
        <v>0.6</v>
      </c>
      <c r="Q49" s="114" t="str">
        <f t="shared" si="7"/>
        <v>Moderado</v>
      </c>
    </row>
    <row r="50" spans="1:17" ht="120" customHeight="1" x14ac:dyDescent="0.25">
      <c r="A50" s="115" t="str">
        <f>'CONTEXTO E IDENTIFICACIÓN'!G96</f>
        <v>Operativos</v>
      </c>
      <c r="B50" s="139" t="str">
        <f>'CONTEXTO E IDENTIFICACIÓN'!D96</f>
        <v>Gestión Contractual</v>
      </c>
      <c r="C50" s="139" t="str">
        <f>'CONTEXTO E IDENTIFICACIÓN'!F96</f>
        <v>Gestión Contractual</v>
      </c>
      <c r="D50" s="140" t="str">
        <f>'CONTEXTO E IDENTIFICACIÓN'!A96</f>
        <v>R42</v>
      </c>
      <c r="E50" s="141" t="str">
        <f>'CONTEXTO E IDENTIFICACIÓN'!N96</f>
        <v>Posibilidad de pérdida Reputacional por manipulación del proceso contractual  para beneficio particular o de terceros en la adjudicación de un contrato debido a:
1. Aplicación adecuada de los procedimientos del proceso.
2. Aplicación inadecuada de los controles en las diferentes etapas del proceso.
3. Actos intencionales de personal al interior de la entidad para saltar los controles en las etapas del proceso contractual.
4. Inobservancia de los manuales y guías de Colombia Compra Eficiente (CCE).
5. Conflictos de interés presentados durante el proceso precontractual respecto al verificador y el contratista.</v>
      </c>
      <c r="F50" s="512">
        <v>1000</v>
      </c>
      <c r="G50" s="116" t="str">
        <f t="shared" si="0"/>
        <v>La actividad que conlleva el riesgo se ejecuta mínimo 500 veces al año y máximo 5.000 veces por año</v>
      </c>
      <c r="H50" s="108">
        <f t="shared" si="1"/>
        <v>0.8</v>
      </c>
      <c r="I50" s="109" t="str">
        <f t="shared" si="2"/>
        <v>Alta</v>
      </c>
      <c r="J50" s="110" t="s">
        <v>449</v>
      </c>
      <c r="K50" s="111" t="str">
        <f t="shared" si="6"/>
        <v/>
      </c>
      <c r="L50" s="112" t="str">
        <f t="shared" si="3"/>
        <v/>
      </c>
      <c r="M50" s="110" t="s">
        <v>777</v>
      </c>
      <c r="N50" s="111">
        <f t="shared" si="4"/>
        <v>0.6</v>
      </c>
      <c r="O50" s="112" t="str">
        <f t="shared" si="5"/>
        <v>Moderado</v>
      </c>
      <c r="P50" s="113">
        <f t="shared" si="8"/>
        <v>0.6</v>
      </c>
      <c r="Q50" s="114" t="str">
        <f t="shared" si="7"/>
        <v>Moderado</v>
      </c>
    </row>
    <row r="51" spans="1:17" ht="147" customHeight="1" x14ac:dyDescent="0.25">
      <c r="A51" s="115" t="str">
        <f>'CONTEXTO E IDENTIFICACIÓN'!G97</f>
        <v>De Corrupción</v>
      </c>
      <c r="B51" s="139" t="str">
        <f>'CONTEXTO E IDENTIFICACIÓN'!D97</f>
        <v>Gestión Documental</v>
      </c>
      <c r="C51" s="139" t="str">
        <f>'CONTEXTO E IDENTIFICACIÓN'!F97</f>
        <v>Gestión de Archivos</v>
      </c>
      <c r="D51" s="140" t="str">
        <f>'CONTEXTO E IDENTIFICACIÓN'!A97</f>
        <v>R43</v>
      </c>
      <c r="E51" s="141" t="str">
        <f>'CONTEXTO E IDENTIFICACIÓN'!N97</f>
        <v>Posibilidad de pérdida Reputacional por inoportunidad en la actualización e implementación de los instrumentos archivísticos debido a:
1. El espacio físico para el almacenamiento de los archivos es insuficiente y en algunos casos inadecuado.
2. Cambio de la normatividad en relación a la gestión documental
3. Desconocimiento de los lineamientos y normas aplicables a la gestión documental.
4. Falta de recurso humano para la implementación del proceso de gestión documental</v>
      </c>
      <c r="F51" s="512">
        <f>5*4*12</f>
        <v>240</v>
      </c>
      <c r="G51" s="116" t="str">
        <f t="shared" si="0"/>
        <v>La actividad que conlleva el riesgo se ejecuta de 24 a 500 veces por año</v>
      </c>
      <c r="H51" s="108">
        <f t="shared" si="1"/>
        <v>0.6</v>
      </c>
      <c r="I51" s="109" t="str">
        <f t="shared" si="2"/>
        <v>Media</v>
      </c>
      <c r="J51" s="110"/>
      <c r="K51" s="111" t="str">
        <f t="shared" si="6"/>
        <v/>
      </c>
      <c r="L51" s="112" t="str">
        <f t="shared" si="3"/>
        <v/>
      </c>
      <c r="M51" s="110" t="s">
        <v>778</v>
      </c>
      <c r="N51" s="111">
        <f t="shared" si="4"/>
        <v>0.8</v>
      </c>
      <c r="O51" s="112" t="str">
        <f t="shared" si="5"/>
        <v>Mayor</v>
      </c>
      <c r="P51" s="113">
        <f t="shared" si="8"/>
        <v>0.8</v>
      </c>
      <c r="Q51" s="114" t="str">
        <f t="shared" si="7"/>
        <v>Mayor</v>
      </c>
    </row>
    <row r="52" spans="1:17" ht="153.75" customHeight="1" x14ac:dyDescent="0.25">
      <c r="A52" s="115" t="str">
        <f>'CONTEXTO E IDENTIFICACIÓN'!G98</f>
        <v>De Cumplimiento</v>
      </c>
      <c r="B52" s="139" t="str">
        <f>'CONTEXTO E IDENTIFICACIÓN'!D98</f>
        <v>Gestión Documental</v>
      </c>
      <c r="C52" s="139" t="str">
        <f>'CONTEXTO E IDENTIFICACIÓN'!F98</f>
        <v>Gestión de Archivos</v>
      </c>
      <c r="D52" s="140" t="str">
        <f>'CONTEXTO E IDENTIFICACIÓN'!A98</f>
        <v>R44</v>
      </c>
      <c r="E52" s="141" t="str">
        <f>'CONTEXTO E IDENTIFICACIÓN'!N98</f>
        <v>Posibilidad de pérdida Reputacional por pérdida de la memoria institucional debido a:
1. Desconocimiento de la normativa aplicable en la administración del archivo
2. Falta de sensibilización a los funcionarios y contratistas en materia de gestión documental
3. Falta de una herramienta tecnológica (SGDEA) que permita la adecuada ejecución de la gestión documental.
4. No aplicación de los lineamientos del proceso de gestión documental.
5. Desconocimiento del manejo de las tablas de retención documental en la entidad.
6. Alta rotación del personal, lo cual genera pérdida en la trazabilidad de la información y conservación del conocimiento en la entidad.
7. Cambios normativos en la administración y conservación de la documentación.
8. Condiciones físicas y ambientales que afectan la conservación de la documentación.</v>
      </c>
      <c r="F52" s="512">
        <v>240</v>
      </c>
      <c r="G52" s="116" t="str">
        <f t="shared" si="0"/>
        <v>La actividad que conlleva el riesgo se ejecuta de 24 a 500 veces por año</v>
      </c>
      <c r="H52" s="108">
        <f t="shared" si="1"/>
        <v>0.6</v>
      </c>
      <c r="I52" s="109" t="str">
        <f t="shared" si="2"/>
        <v>Media</v>
      </c>
      <c r="J52" s="110"/>
      <c r="K52" s="111" t="str">
        <f t="shared" si="6"/>
        <v/>
      </c>
      <c r="L52" s="112" t="str">
        <f t="shared" si="3"/>
        <v/>
      </c>
      <c r="M52" s="110" t="s">
        <v>778</v>
      </c>
      <c r="N52" s="111">
        <f t="shared" si="4"/>
        <v>0.8</v>
      </c>
      <c r="O52" s="112" t="str">
        <f t="shared" si="5"/>
        <v>Mayor</v>
      </c>
      <c r="P52" s="113">
        <f t="shared" si="8"/>
        <v>0.8</v>
      </c>
      <c r="Q52" s="114" t="str">
        <f t="shared" si="7"/>
        <v>Mayor</v>
      </c>
    </row>
    <row r="53" spans="1:17" ht="118.5" customHeight="1" x14ac:dyDescent="0.25">
      <c r="A53" s="115" t="str">
        <f>'CONTEXTO E IDENTIFICACIÓN'!G99</f>
        <v>Operativo</v>
      </c>
      <c r="B53" s="139" t="str">
        <f>'CONTEXTO E IDENTIFICACIÓN'!D99</f>
        <v>Gestión Documental</v>
      </c>
      <c r="C53" s="139" t="str">
        <f>'CONTEXTO E IDENTIFICACIÓN'!F99</f>
        <v>Gestión de Archivos</v>
      </c>
      <c r="D53" s="140" t="str">
        <f>'CONTEXTO E IDENTIFICACIÓN'!A99</f>
        <v>R45</v>
      </c>
      <c r="E53" s="141" t="str">
        <f>'CONTEXTO E IDENTIFICACIÓN'!N99</f>
        <v>Posibilidad de pérdida Reputacional por sustracción, eliminación o manipulación indebida de la documentación en el Archivo Central para beneficio particular o de terceros debido a:
1. Falta de condiciones de seguridad física a los depósitos de archivo de la entidad.
2. Falta de control de préstamos documentales al interior de la entidad.
3. Falta de sensibilización a los funcionarios en la administración y uso de la documentación.
4. Desactualización del inventario documental.</v>
      </c>
      <c r="F53" s="512">
        <v>500</v>
      </c>
      <c r="G53" s="116" t="str">
        <f t="shared" si="0"/>
        <v>La actividad que conlleva el riesgo se ejecuta de 24 a 500 veces por año</v>
      </c>
      <c r="H53" s="108">
        <f t="shared" si="1"/>
        <v>0.6</v>
      </c>
      <c r="I53" s="109" t="str">
        <f t="shared" si="2"/>
        <v>Media</v>
      </c>
      <c r="J53" s="110"/>
      <c r="K53" s="111" t="str">
        <f t="shared" si="6"/>
        <v/>
      </c>
      <c r="L53" s="112" t="str">
        <f t="shared" si="3"/>
        <v/>
      </c>
      <c r="M53" s="110" t="s">
        <v>777</v>
      </c>
      <c r="N53" s="111">
        <f t="shared" si="4"/>
        <v>0.6</v>
      </c>
      <c r="O53" s="112" t="str">
        <f t="shared" si="5"/>
        <v>Moderado</v>
      </c>
      <c r="P53" s="113">
        <f t="shared" si="8"/>
        <v>0.6</v>
      </c>
      <c r="Q53" s="114" t="str">
        <f t="shared" si="7"/>
        <v>Moderado</v>
      </c>
    </row>
    <row r="54" spans="1:17" ht="92.25" customHeight="1" x14ac:dyDescent="0.25">
      <c r="A54" s="115" t="str">
        <f>'CONTEXTO E IDENTIFICACIÓN'!G100</f>
        <v>De Corrupción</v>
      </c>
      <c r="B54" s="139" t="str">
        <f>'CONTEXTO E IDENTIFICACIÓN'!D100</f>
        <v>Gestión Administrativa</v>
      </c>
      <c r="C54" s="139" t="str">
        <f>'CONTEXTO E IDENTIFICACIÓN'!F100</f>
        <v>Gestión de Inventarios</v>
      </c>
      <c r="D54" s="140" t="str">
        <f>'CONTEXTO E IDENTIFICACIÓN'!A100</f>
        <v>R46</v>
      </c>
      <c r="E54" s="141" t="str">
        <f>'CONTEXTO E IDENTIFICACIÓN'!N100</f>
        <v xml:space="preserve">Posibilidad de pérdida Económica por pérdida de bienes de las instalaciones del Almacén del IGAC debido a:
1. Falencias en la aplicación de controles de seguridad en la custodia de los activos o  elementos.
2. Ausencia de control en la custodia de los elementos en las instalaciones del Almacén.
3. Ingreso de personal no autorizado a las instalaciones del Almacén. </v>
      </c>
      <c r="F54" s="512">
        <v>12</v>
      </c>
      <c r="G54" s="116" t="str">
        <f t="shared" si="0"/>
        <v>La actividad que conlleva el riesgo se ejecuta de 3 a 24 veces por año</v>
      </c>
      <c r="H54" s="108">
        <f t="shared" si="1"/>
        <v>0.4</v>
      </c>
      <c r="I54" s="109" t="str">
        <f t="shared" si="2"/>
        <v>Baja</v>
      </c>
      <c r="J54" s="110" t="s">
        <v>776</v>
      </c>
      <c r="K54" s="111">
        <f t="shared" si="6"/>
        <v>0.6</v>
      </c>
      <c r="L54" s="112" t="str">
        <f t="shared" si="3"/>
        <v>Moderado</v>
      </c>
      <c r="M54" s="110"/>
      <c r="N54" s="111" t="str">
        <f t="shared" si="4"/>
        <v/>
      </c>
      <c r="O54" s="112" t="str">
        <f t="shared" si="5"/>
        <v/>
      </c>
      <c r="P54" s="113">
        <f t="shared" si="8"/>
        <v>0.6</v>
      </c>
      <c r="Q54" s="114" t="str">
        <f t="shared" si="7"/>
        <v>Moderado</v>
      </c>
    </row>
    <row r="55" spans="1:17" ht="144.75" customHeight="1" x14ac:dyDescent="0.25">
      <c r="A55" s="115" t="str">
        <f>'CONTEXTO E IDENTIFICACIÓN'!G101</f>
        <v>Operativos</v>
      </c>
      <c r="B55" s="139" t="str">
        <f>'CONTEXTO E IDENTIFICACIÓN'!D101</f>
        <v>Gestión Administrativa</v>
      </c>
      <c r="C55" s="139" t="str">
        <f>'CONTEXTO E IDENTIFICACIÓN'!F101</f>
        <v>Gestión de Servicios</v>
      </c>
      <c r="D55" s="140" t="str">
        <f>'CONTEXTO E IDENTIFICACIÓN'!A101</f>
        <v>R47</v>
      </c>
      <c r="E55" s="141" t="str">
        <f>'CONTEXTO E IDENTIFICACIÓN'!N101</f>
        <v>Posibilidad de pérdida Económica y Reputacional por inoportunidad en la prestación de servicios administrativos y/o infraestructura física para el funcionamiento de la entidad debido a :
1. Falta de recursos financieros para cumplir con los requisitos en la prestación de servicios administrativos e infraestructura física. 
2. Falta de oportunidad en el mantenimiento de los bienes, equipos e inmuebles de la entidad.
3. Debilidad en el seguimiento de los planes de mantenimiento.
4. Falta de personal en sede Central y Direcciones Territoriales para el cubrimiento de las actividades en la prestación de servicios administrativos y/o infraestructura física.</v>
      </c>
      <c r="F55" s="512">
        <v>500</v>
      </c>
      <c r="G55" s="116" t="str">
        <f t="shared" si="0"/>
        <v>La actividad que conlleva el riesgo se ejecuta de 24 a 500 veces por año</v>
      </c>
      <c r="H55" s="108">
        <f t="shared" si="1"/>
        <v>0.6</v>
      </c>
      <c r="I55" s="109" t="str">
        <f t="shared" si="2"/>
        <v>Media</v>
      </c>
      <c r="J55" s="110" t="s">
        <v>779</v>
      </c>
      <c r="K55" s="111">
        <f t="shared" si="6"/>
        <v>0.8</v>
      </c>
      <c r="L55" s="112" t="str">
        <f t="shared" si="3"/>
        <v>Mayor</v>
      </c>
      <c r="M55" s="110"/>
      <c r="N55" s="111" t="str">
        <f t="shared" si="4"/>
        <v/>
      </c>
      <c r="O55" s="112" t="str">
        <f t="shared" si="5"/>
        <v/>
      </c>
      <c r="P55" s="113">
        <f t="shared" si="8"/>
        <v>0.8</v>
      </c>
      <c r="Q55" s="114" t="str">
        <f t="shared" si="7"/>
        <v>Mayor</v>
      </c>
    </row>
    <row r="56" spans="1:17" ht="123.75" customHeight="1" x14ac:dyDescent="0.25">
      <c r="A56" s="115" t="str">
        <f>'CONTEXTO E IDENTIFICACIÓN'!G102</f>
        <v>Operativo</v>
      </c>
      <c r="B56" s="139" t="str">
        <f>'CONTEXTO E IDENTIFICACIÓN'!D102</f>
        <v>Gestión Administrativa</v>
      </c>
      <c r="C56" s="139" t="str">
        <f>'CONTEXTO E IDENTIFICACIÓN'!F102</f>
        <v>Gestión de Servicios</v>
      </c>
      <c r="D56" s="140" t="str">
        <f>'CONTEXTO E IDENTIFICACIÓN'!A102</f>
        <v>R48</v>
      </c>
      <c r="E56" s="141" t="str">
        <f>'CONTEXTO E IDENTIFICACIÓN'!N102</f>
        <v>Posibilidad de pérdida Económica y Reputacional por posibilidad de uso del servicio de transporte del IGAC para actividades personales o que beneficien a terceros diferentes a temas laborales debido a:
1. Alteraciones o inconsistencias en el formato de solicitud de transporte presentado.
2. Asignación de vehículos sin surtir los trámites respectivos.</v>
      </c>
      <c r="F56" s="512">
        <v>1</v>
      </c>
      <c r="G56" s="116" t="str">
        <f t="shared" si="0"/>
        <v>La actividad que conlleva el riesgo se ejecuta como máximos 2 veces por año</v>
      </c>
      <c r="H56" s="108">
        <f t="shared" si="1"/>
        <v>0.2</v>
      </c>
      <c r="I56" s="109" t="str">
        <f t="shared" si="2"/>
        <v>Muy Baja</v>
      </c>
      <c r="J56" s="110" t="s">
        <v>776</v>
      </c>
      <c r="K56" s="111">
        <f t="shared" si="6"/>
        <v>0.6</v>
      </c>
      <c r="L56" s="112" t="str">
        <f t="shared" si="3"/>
        <v>Moderado</v>
      </c>
      <c r="M56" s="110"/>
      <c r="N56" s="111" t="str">
        <f t="shared" si="4"/>
        <v/>
      </c>
      <c r="O56" s="112" t="str">
        <f t="shared" si="5"/>
        <v/>
      </c>
      <c r="P56" s="113">
        <f t="shared" si="8"/>
        <v>0.6</v>
      </c>
      <c r="Q56" s="114" t="str">
        <f t="shared" si="7"/>
        <v>Moderado</v>
      </c>
    </row>
    <row r="57" spans="1:17" ht="164.25" customHeight="1" x14ac:dyDescent="0.25">
      <c r="A57" s="115" t="str">
        <f>'CONTEXTO E IDENTIFICACIÓN'!G103</f>
        <v>De Corrupción</v>
      </c>
      <c r="B57" s="139" t="str">
        <f>'CONTEXTO E IDENTIFICACIÓN'!D103</f>
        <v>Gestión de Sistemas de Información e Infraestructura</v>
      </c>
      <c r="C57" s="139" t="str">
        <f>'CONTEXTO E IDENTIFICACIÓN'!F103</f>
        <v>Gestión de la Infraestructura</v>
      </c>
      <c r="D57" s="140" t="str">
        <f>'CONTEXTO E IDENTIFICACIÓN'!A103</f>
        <v>R49</v>
      </c>
      <c r="E57" s="141" t="str">
        <f>'CONTEXTO E IDENTIFICACIÓN'!N103</f>
        <v>Posibilidad de pérdida Reputacional por incumplimiento en los acuerdos de niveles de servicio del proceso, debido a:
1. Casos no registrados en la mesa de servicios del Instituto
2. Demoras en la contratación
3. Insuficiente personal (funcionarios y contratistas) para atender las solicitudes de soporte de usuario final
4. Niveles bajos o ausencia de seguimientos a las solicitudes de atención
5. Errores en la tipificación de las solicitudes en cuanto a urgencia y prioridad
6. Registro de solicitudes con alta complejidad que requieren esfuerzo de desarrollo o implementaciones de infraestructura no disponible
8. Ataques a la infraestructura tecnológica por agentes externos o internos</v>
      </c>
      <c r="F57" s="512">
        <v>24385</v>
      </c>
      <c r="G57" s="116" t="str">
        <f t="shared" si="0"/>
        <v>La actividad que conlleva el riesgo se ejecuta más de 5.000 veces por año</v>
      </c>
      <c r="H57" s="108">
        <f t="shared" si="1"/>
        <v>1</v>
      </c>
      <c r="I57" s="109" t="str">
        <f t="shared" si="2"/>
        <v>Muy Alta</v>
      </c>
      <c r="J57" s="110"/>
      <c r="K57" s="111" t="str">
        <f t="shared" si="6"/>
        <v/>
      </c>
      <c r="L57" s="112" t="str">
        <f t="shared" si="3"/>
        <v/>
      </c>
      <c r="M57" s="110" t="s">
        <v>777</v>
      </c>
      <c r="N57" s="111">
        <f t="shared" si="4"/>
        <v>0.6</v>
      </c>
      <c r="O57" s="112" t="str">
        <f t="shared" si="5"/>
        <v>Moderado</v>
      </c>
      <c r="P57" s="113">
        <f t="shared" si="8"/>
        <v>0.6</v>
      </c>
      <c r="Q57" s="114" t="str">
        <f t="shared" si="7"/>
        <v>Moderado</v>
      </c>
    </row>
    <row r="58" spans="1:17" ht="157.5" customHeight="1" x14ac:dyDescent="0.25">
      <c r="A58" s="115" t="str">
        <f>'CONTEXTO E IDENTIFICACIÓN'!G104</f>
        <v>Operativo</v>
      </c>
      <c r="B58" s="139" t="str">
        <f>'CONTEXTO E IDENTIFICACIÓN'!D104</f>
        <v>Gestión de Sistemas de Información e Infraestructura</v>
      </c>
      <c r="C58" s="139" t="str">
        <f>'CONTEXTO E IDENTIFICACIÓN'!F104</f>
        <v>Gestión de la Infraestructura</v>
      </c>
      <c r="D58" s="140" t="str">
        <f>'CONTEXTO E IDENTIFICACIÓN'!A104</f>
        <v>R50</v>
      </c>
      <c r="E58" s="141" t="str">
        <f>'CONTEXTO E IDENTIFICACIÓN'!N104</f>
        <v xml:space="preserve">Posibilidad de pérdida Reputacional por inoportunidad en la ejecución de mantenimientos preventivos de la infraestructura tecnológica de la entidad debido a:
1. Mala o ausente programación de mantenimientos
2. Falta de recursos para la adquisición de insumos para la realización de mantenimientos
3. Ausencia o inasistencia del personal crítico de DTIC,  cuyo conocimiento especializado es requerido para el desarrollo de la jornada normal de trabajo </v>
      </c>
      <c r="F58" s="512">
        <v>1</v>
      </c>
      <c r="G58" s="116" t="str">
        <f t="shared" si="0"/>
        <v>La actividad que conlleva el riesgo se ejecuta como máximos 2 veces por año</v>
      </c>
      <c r="H58" s="108">
        <f t="shared" si="1"/>
        <v>0.2</v>
      </c>
      <c r="I58" s="109" t="str">
        <f t="shared" si="2"/>
        <v>Muy Baja</v>
      </c>
      <c r="J58" s="110"/>
      <c r="K58" s="111" t="str">
        <f t="shared" si="6"/>
        <v/>
      </c>
      <c r="L58" s="112" t="str">
        <f t="shared" si="3"/>
        <v/>
      </c>
      <c r="M58" s="110" t="s">
        <v>778</v>
      </c>
      <c r="N58" s="111">
        <f t="shared" si="4"/>
        <v>0.8</v>
      </c>
      <c r="O58" s="112" t="str">
        <f t="shared" si="5"/>
        <v>Mayor</v>
      </c>
      <c r="P58" s="113">
        <f t="shared" si="8"/>
        <v>0.8</v>
      </c>
      <c r="Q58" s="114" t="str">
        <f t="shared" si="7"/>
        <v>Mayor</v>
      </c>
    </row>
    <row r="59" spans="1:17" ht="103.5" customHeight="1" x14ac:dyDescent="0.25">
      <c r="A59" s="115" t="str">
        <f>'CONTEXTO E IDENTIFICACIÓN'!G105</f>
        <v>De Corrupción</v>
      </c>
      <c r="B59" s="139" t="str">
        <f>'CONTEXTO E IDENTIFICACIÓN'!D105</f>
        <v>Gestión de Sistemas de Información e Infraestructura</v>
      </c>
      <c r="C59" s="139" t="str">
        <f>'CONTEXTO E IDENTIFICACIÓN'!F105</f>
        <v>Gestión de la Infraestructura</v>
      </c>
      <c r="D59" s="140" t="str">
        <f>'CONTEXTO E IDENTIFICACIÓN'!A105</f>
        <v>R51</v>
      </c>
      <c r="E59" s="141" t="str">
        <f>'CONTEXTO E IDENTIFICACIÓN'!N105</f>
        <v xml:space="preserve">Posibilidad de pérdida Económica y Reputacional por posibilidad de otorgar accesos a la infraestructura tecnológica sin seguir procedimientos  formales para favorecer a un tercero  debido a:
1. Deficiencias en el control de perfiles y roles de acceso a las bases de datos
2. Auditoria insuficiente en las bases de datos
3. Falta de manifestación de conflictos de interés </v>
      </c>
      <c r="F59" s="513">
        <v>1</v>
      </c>
      <c r="G59" s="116" t="str">
        <f t="shared" si="0"/>
        <v>La actividad que conlleva el riesgo se ejecuta como máximos 2 veces por año</v>
      </c>
      <c r="H59" s="108">
        <f t="shared" si="1"/>
        <v>0.2</v>
      </c>
      <c r="I59" s="109" t="str">
        <f t="shared" si="2"/>
        <v>Muy Baja</v>
      </c>
      <c r="J59" s="110"/>
      <c r="K59" s="111" t="str">
        <f t="shared" si="6"/>
        <v/>
      </c>
      <c r="L59" s="112" t="str">
        <f t="shared" si="3"/>
        <v/>
      </c>
      <c r="M59" s="110" t="s">
        <v>778</v>
      </c>
      <c r="N59" s="111">
        <f t="shared" si="4"/>
        <v>0.8</v>
      </c>
      <c r="O59" s="112" t="str">
        <f t="shared" si="5"/>
        <v>Mayor</v>
      </c>
      <c r="P59" s="113">
        <f t="shared" si="8"/>
        <v>0.8</v>
      </c>
      <c r="Q59" s="114" t="str">
        <f t="shared" si="7"/>
        <v>Mayor</v>
      </c>
    </row>
    <row r="60" spans="1:17" ht="129" hidden="1" customHeight="1" x14ac:dyDescent="0.25">
      <c r="A60" s="424" t="str">
        <f>'CONTEXTO E IDENTIFICACIÓN'!G106</f>
        <v>Operativo</v>
      </c>
      <c r="B60" s="425" t="str">
        <f>'CONTEXTO E IDENTIFICACIÓN'!D106</f>
        <v>Gestión de Sistemas de Información e Infraestructura</v>
      </c>
      <c r="C60" s="425" t="str">
        <f>'CONTEXTO E IDENTIFICACIÓN'!F106</f>
        <v>Gestión de la Infraestructura</v>
      </c>
      <c r="D60" s="426" t="str">
        <f>'CONTEXTO E IDENTIFICACIÓN'!A106</f>
        <v>R52</v>
      </c>
      <c r="E60" s="427" t="str">
        <f>'CONTEXTO E IDENTIFICACIÓN'!N106</f>
        <v>Posibilidad de pérdida Reputacional por indisponibilidad de infraestructura tecnológica para soportar los servicios de TI requeridos  por la entidad 
debido a:
1. Insuficientes recursos financieros para garantizar la prestación de los servicios de soporte y mantenimiento a la infraestructura tecnológica
2. Insuficiente infraestructura tecnológica para atender situaciones de contingencia ante indisponibilidad de servicios
3. Ataques a la infraestructura tecnológica por agentes externos o internos</v>
      </c>
      <c r="F60" s="514">
        <v>5000</v>
      </c>
      <c r="G60" s="466" t="str">
        <f t="shared" si="0"/>
        <v>La actividad que conlleva el riesgo se ejecuta mínimo 500 veces al año y máximo 5.000 veces por año</v>
      </c>
      <c r="H60" s="467">
        <f t="shared" si="1"/>
        <v>0.8</v>
      </c>
      <c r="I60" s="468" t="str">
        <f t="shared" si="2"/>
        <v>Alta</v>
      </c>
      <c r="J60" s="469"/>
      <c r="K60" s="470" t="str">
        <f t="shared" si="6"/>
        <v/>
      </c>
      <c r="L60" s="471" t="str">
        <f t="shared" si="3"/>
        <v/>
      </c>
      <c r="M60" s="469" t="s">
        <v>775</v>
      </c>
      <c r="N60" s="470">
        <f t="shared" si="4"/>
        <v>1</v>
      </c>
      <c r="O60" s="471" t="str">
        <f t="shared" si="5"/>
        <v>Catastrófico</v>
      </c>
      <c r="P60" s="472">
        <f t="shared" si="8"/>
        <v>1</v>
      </c>
      <c r="Q60" s="473" t="str">
        <f t="shared" si="7"/>
        <v>Catastrófico</v>
      </c>
    </row>
    <row r="61" spans="1:17" ht="131.25" customHeight="1" x14ac:dyDescent="0.25">
      <c r="A61" s="115" t="str">
        <f>'CONTEXTO E IDENTIFICACIÓN'!G107</f>
        <v>Tecnológico</v>
      </c>
      <c r="B61" s="139" t="str">
        <f>'CONTEXTO E IDENTIFICACIÓN'!D107</f>
        <v>Gestión de Sistemas de Información e Infraestructura</v>
      </c>
      <c r="C61" s="139" t="str">
        <f>'CONTEXTO E IDENTIFICACIÓN'!F107</f>
        <v>Gestión de la Infraestructura</v>
      </c>
      <c r="D61" s="140" t="str">
        <f>'CONTEXTO E IDENTIFICACIÓN'!A107</f>
        <v>R53</v>
      </c>
      <c r="E61" s="141" t="str">
        <f>'CONTEXTO E IDENTIFICACIÓN'!N107</f>
        <v>Posibilidad de pérdida Reputacional por posibilidad de uso de infraestructura tecnológica para fines personales o comerciales debido a:
1. Ausencia de herramientas de monitoreo automatizadas que cuenten con soporte y garantía 
2. Ausencia de controles en disposición de infraestructura tecnológica
3. Descentralización del gobierno de infraestructura
4. Deficiencias en la documentación del catálogo de servicios tecnológicos
5. Mala manipulación de los recursos asignados por el Instituto a los usuarios</v>
      </c>
      <c r="F61" s="512">
        <v>2</v>
      </c>
      <c r="G61" s="116" t="str">
        <f t="shared" si="0"/>
        <v>La actividad que conlleva el riesgo se ejecuta como máximos 2 veces por año</v>
      </c>
      <c r="H61" s="108">
        <f t="shared" si="1"/>
        <v>0.2</v>
      </c>
      <c r="I61" s="109" t="str">
        <f t="shared" si="2"/>
        <v>Muy Baja</v>
      </c>
      <c r="J61" s="110"/>
      <c r="K61" s="111" t="str">
        <f t="shared" si="6"/>
        <v/>
      </c>
      <c r="L61" s="112" t="str">
        <f t="shared" si="3"/>
        <v/>
      </c>
      <c r="M61" s="110" t="s">
        <v>778</v>
      </c>
      <c r="N61" s="111">
        <f t="shared" si="4"/>
        <v>0.8</v>
      </c>
      <c r="O61" s="112" t="str">
        <f t="shared" si="5"/>
        <v>Mayor</v>
      </c>
      <c r="P61" s="113">
        <f t="shared" si="8"/>
        <v>0.8</v>
      </c>
      <c r="Q61" s="114" t="str">
        <f t="shared" si="7"/>
        <v>Mayor</v>
      </c>
    </row>
    <row r="62" spans="1:17" ht="132" hidden="1" customHeight="1" x14ac:dyDescent="0.25">
      <c r="A62" s="424" t="str">
        <f>'CONTEXTO E IDENTIFICACIÓN'!G108</f>
        <v>De Corrupción</v>
      </c>
      <c r="B62" s="425" t="str">
        <f>'CONTEXTO E IDENTIFICACIÓN'!D108</f>
        <v>Gestión de Sistemas de Información e Infraestructura</v>
      </c>
      <c r="C62" s="425" t="str">
        <f>'CONTEXTO E IDENTIFICACIÓN'!F108</f>
        <v>Diseño y Desarrollo de Sistemas de Información</v>
      </c>
      <c r="D62" s="426" t="str">
        <f>'CONTEXTO E IDENTIFICACIÓN'!A108</f>
        <v>R54</v>
      </c>
      <c r="E62" s="427" t="str">
        <f>'CONTEXTO E IDENTIFICACIÓN'!N108</f>
        <v>Posibilidad de pérdida Reputacional por inoportunidad en la entrega de las necesidades de las soluciones informáticas requeridas por la entidad para el cumplimiento de sus objetivos debido a:
1. Falta de información oportuna por parte de las dependencias, DT y UOC
2. Ausencia o mala identificación de necesidades para la vigencia
3. Mapa de ruta insuficiente para cubrimiento de necesidades
4. Cambio en requerimientos político-administrativos
5. Presupuesto insuficiente para la vigencia</v>
      </c>
      <c r="F62" s="514">
        <v>500</v>
      </c>
      <c r="G62" s="466" t="str">
        <f t="shared" si="0"/>
        <v>La actividad que conlleva el riesgo se ejecuta de 24 a 500 veces por año</v>
      </c>
      <c r="H62" s="467">
        <f t="shared" si="1"/>
        <v>0.6</v>
      </c>
      <c r="I62" s="468" t="str">
        <f t="shared" si="2"/>
        <v>Media</v>
      </c>
      <c r="J62" s="469"/>
      <c r="K62" s="470" t="str">
        <f t="shared" si="6"/>
        <v/>
      </c>
      <c r="L62" s="471" t="str">
        <f t="shared" si="3"/>
        <v/>
      </c>
      <c r="M62" s="469" t="s">
        <v>777</v>
      </c>
      <c r="N62" s="470">
        <f t="shared" si="4"/>
        <v>0.6</v>
      </c>
      <c r="O62" s="471" t="str">
        <f t="shared" si="5"/>
        <v>Moderado</v>
      </c>
      <c r="P62" s="472">
        <f t="shared" si="8"/>
        <v>0.6</v>
      </c>
      <c r="Q62" s="473" t="str">
        <f t="shared" si="7"/>
        <v>Moderado</v>
      </c>
    </row>
    <row r="63" spans="1:17" ht="172.5" customHeight="1" x14ac:dyDescent="0.25">
      <c r="A63" s="115" t="str">
        <f>'CONTEXTO E IDENTIFICACIÓN'!G109</f>
        <v>Estratégico</v>
      </c>
      <c r="B63" s="139" t="str">
        <f>'CONTEXTO E IDENTIFICACIÓN'!D109</f>
        <v xml:space="preserve">Gestión Disciplinaria </v>
      </c>
      <c r="C63" s="139" t="str">
        <f>'CONTEXTO E IDENTIFICACIÓN'!F109</f>
        <v xml:space="preserve">Gestión Disciplinaria </v>
      </c>
      <c r="D63" s="140" t="str">
        <f>'CONTEXTO E IDENTIFICACIÓN'!A109</f>
        <v>R55</v>
      </c>
      <c r="E63" s="141" t="str">
        <f>'CONTEXTO E IDENTIFICACIÓN'!N109</f>
        <v>Posibilidad de pérdida Reputacional por la  calidad de la información  publicada en la ICDE  Debido a:
1. No aplicación de los  procedimientos internos  para evaluar la calidad de datos geoespaciales que se van a publicar.
 2. Falta de validación de la información con las fuentes o entidades aliadas a la ICDE que transversalmente generan cifras, datos o información relacionada con la misión de la ICDE.
3. Falta de oportunidad en la publicación de la información
4. Ausencia de una metodología que permita periódicamente estar informados a cerca de como avanza la gestión de las siete vías estratégicas de la ICDE</v>
      </c>
      <c r="F63" s="515">
        <v>48</v>
      </c>
      <c r="G63" s="116" t="str">
        <f t="shared" si="0"/>
        <v>La actividad que conlleva el riesgo se ejecuta de 24 a 500 veces por año</v>
      </c>
      <c r="H63" s="108">
        <f t="shared" si="1"/>
        <v>0.6</v>
      </c>
      <c r="I63" s="109" t="str">
        <f t="shared" si="2"/>
        <v>Media</v>
      </c>
      <c r="J63" s="110"/>
      <c r="K63" s="111" t="str">
        <f t="shared" si="6"/>
        <v/>
      </c>
      <c r="L63" s="112" t="str">
        <f t="shared" si="3"/>
        <v/>
      </c>
      <c r="M63" s="395" t="s">
        <v>778</v>
      </c>
      <c r="N63" s="111">
        <f t="shared" si="4"/>
        <v>0.8</v>
      </c>
      <c r="O63" s="112" t="str">
        <f t="shared" si="5"/>
        <v>Mayor</v>
      </c>
      <c r="P63" s="113">
        <f t="shared" si="8"/>
        <v>0.8</v>
      </c>
      <c r="Q63" s="114" t="str">
        <f t="shared" si="7"/>
        <v>Mayor</v>
      </c>
    </row>
    <row r="64" spans="1:17" ht="197.25" customHeight="1" x14ac:dyDescent="0.25">
      <c r="A64" s="115" t="str">
        <f>'CONTEXTO E IDENTIFICACIÓN'!G110</f>
        <v>Operativo</v>
      </c>
      <c r="B64" s="139" t="str">
        <f>'CONTEXTO E IDENTIFICACIÓN'!D110</f>
        <v xml:space="preserve">Gestión Disciplinaria </v>
      </c>
      <c r="C64" s="139" t="str">
        <f>'CONTEXTO E IDENTIFICACIÓN'!F110</f>
        <v xml:space="preserve">Gestión Disciplinaria </v>
      </c>
      <c r="D64" s="140" t="str">
        <f>'CONTEXTO E IDENTIFICACIÓN'!A110</f>
        <v>R56</v>
      </c>
      <c r="E64" s="141" t="str">
        <f>'CONTEXTO E IDENTIFICACIÓN'!N110</f>
        <v xml:space="preserve">Posibilidad de pérdida Reputacional por actos indebidos por acción u omisión para favorecer a Funcionarios o exfuncionarios en el desarrollo del proceso disciplinario debido a:
1.  deficiente o inadecuado control y seguimiento de las actuaciones llevadas a cabo en curso de los procesos disciplinarios.
2. Incumplimiento de la obligaciones de los funcionarios  comisionados por la Oficina de control Interno Disciplinario. </v>
      </c>
      <c r="F64" s="512">
        <v>525</v>
      </c>
      <c r="G64" s="116" t="str">
        <f t="shared" si="0"/>
        <v>La actividad que conlleva el riesgo se ejecuta mínimo 500 veces al año y máximo 5.000 veces por año</v>
      </c>
      <c r="H64" s="108">
        <f t="shared" si="1"/>
        <v>0.8</v>
      </c>
      <c r="I64" s="109" t="str">
        <f t="shared" si="2"/>
        <v>Alta</v>
      </c>
      <c r="J64" s="110"/>
      <c r="K64" s="111" t="str">
        <f t="shared" si="6"/>
        <v/>
      </c>
      <c r="L64" s="112" t="str">
        <f t="shared" si="3"/>
        <v/>
      </c>
      <c r="M64" s="110" t="s">
        <v>778</v>
      </c>
      <c r="N64" s="111">
        <f t="shared" si="4"/>
        <v>0.8</v>
      </c>
      <c r="O64" s="112" t="str">
        <f t="shared" si="5"/>
        <v>Mayor</v>
      </c>
      <c r="P64" s="113">
        <f t="shared" si="8"/>
        <v>0.8</v>
      </c>
      <c r="Q64" s="114" t="str">
        <f t="shared" si="7"/>
        <v>Mayor</v>
      </c>
    </row>
    <row r="65" spans="1:17" ht="167.25" customHeight="1" x14ac:dyDescent="0.25">
      <c r="A65" s="115" t="str">
        <f>'CONTEXTO E IDENTIFICACIÓN'!G111</f>
        <v>De Corrupción</v>
      </c>
      <c r="B65" s="139" t="str">
        <f>'CONTEXTO E IDENTIFICACIÓN'!D111</f>
        <v>Seguimiento y Evaluación</v>
      </c>
      <c r="C65" s="139" t="str">
        <f>'CONTEXTO E IDENTIFICACIÓN'!F111</f>
        <v>Seguimiento y Evaluación</v>
      </c>
      <c r="D65" s="140" t="str">
        <f>'CONTEXTO E IDENTIFICACIÓN'!A111</f>
        <v>R57</v>
      </c>
      <c r="E65" s="141" t="str">
        <f>'CONTEXTO E IDENTIFICACIÓN'!N111</f>
        <v>Posibilidad de pérdida Económica y Reputacional por incumplimiento del Programa Anual de Auditorías Internas de Gestión debido a:
1. Recortes en el presupuesto de la OCI
2. Decisiones administrativas de supresión de auditorias del SGI.
3. Falta de funcionarios de planta y una alta rotación de personal contratista en la OCI.
4. Falta de competencia de los auditores internos para la ejecución de auditorías.
5. Falta de tiempo y disponibilidad del auditado
6. Falta de seguimiento permanente desde la OCI a la ejecución del programa anual de auditoria</v>
      </c>
      <c r="F65" s="512">
        <v>12</v>
      </c>
      <c r="G65" s="116" t="str">
        <f t="shared" si="0"/>
        <v>La actividad que conlleva el riesgo se ejecuta de 3 a 24 veces por año</v>
      </c>
      <c r="H65" s="108">
        <f t="shared" si="1"/>
        <v>0.4</v>
      </c>
      <c r="I65" s="109" t="str">
        <f t="shared" si="2"/>
        <v>Baja</v>
      </c>
      <c r="J65" s="110" t="s">
        <v>784</v>
      </c>
      <c r="K65" s="111">
        <f t="shared" si="6"/>
        <v>0.2</v>
      </c>
      <c r="L65" s="112" t="str">
        <f t="shared" si="3"/>
        <v>Leve</v>
      </c>
      <c r="M65" s="110" t="s">
        <v>777</v>
      </c>
      <c r="N65" s="111">
        <f t="shared" si="4"/>
        <v>0.6</v>
      </c>
      <c r="O65" s="112" t="str">
        <f t="shared" si="5"/>
        <v>Moderado</v>
      </c>
      <c r="P65" s="113">
        <f t="shared" si="8"/>
        <v>0.6</v>
      </c>
      <c r="Q65" s="114" t="str">
        <f t="shared" si="7"/>
        <v>Moderado</v>
      </c>
    </row>
    <row r="66" spans="1:17" ht="144" customHeight="1" x14ac:dyDescent="0.25">
      <c r="A66" s="115" t="str">
        <f>'CONTEXTO E IDENTIFICACIÓN'!G112</f>
        <v>Operativo</v>
      </c>
      <c r="B66" s="139" t="str">
        <f>'CONTEXTO E IDENTIFICACIÓN'!D112</f>
        <v>Seguimiento y Evaluación</v>
      </c>
      <c r="C66" s="139" t="str">
        <f>'CONTEXTO E IDENTIFICACIÓN'!F112</f>
        <v>Seguimiento y Evaluación</v>
      </c>
      <c r="D66" s="140" t="str">
        <f>'CONTEXTO E IDENTIFICACIÓN'!A112</f>
        <v>R58</v>
      </c>
      <c r="E66" s="141" t="str">
        <f>'CONTEXTO E IDENTIFICACIÓN'!N112</f>
        <v xml:space="preserve">Posibilidad de pérdida Reputacional por incumplimiento de alguna de las normas legales, técnicas y de la entidad durante el ejercicio de auditoria debido a a:
1. Falta de competencias y destrezas de los auditores internos para la ejecución de auditorías.
2. No contar con la información suficiente y oportuna para la realización de la Auditoria.
3. Desconocimiento por parte del auditor de las normas vigentes aplicables al proceso auditado.
4. Pérdida de la información recopilada y de trabajo de la Oficina de Control Interno.
</v>
      </c>
      <c r="F66" s="512">
        <v>1</v>
      </c>
      <c r="G66" s="116" t="str">
        <f t="shared" si="0"/>
        <v>La actividad que conlleva el riesgo se ejecuta como máximos 2 veces por año</v>
      </c>
      <c r="H66" s="108">
        <f t="shared" si="1"/>
        <v>0.2</v>
      </c>
      <c r="I66" s="109" t="str">
        <f t="shared" si="2"/>
        <v>Muy Baja</v>
      </c>
      <c r="J66" s="110"/>
      <c r="K66" s="111" t="str">
        <f t="shared" si="6"/>
        <v/>
      </c>
      <c r="L66" s="112" t="str">
        <f t="shared" si="3"/>
        <v/>
      </c>
      <c r="M66" s="110" t="s">
        <v>777</v>
      </c>
      <c r="N66" s="111">
        <f t="shared" si="4"/>
        <v>0.6</v>
      </c>
      <c r="O66" s="112" t="str">
        <f t="shared" si="5"/>
        <v>Moderado</v>
      </c>
      <c r="P66" s="113">
        <f t="shared" si="8"/>
        <v>0.6</v>
      </c>
      <c r="Q66" s="114" t="str">
        <f t="shared" si="7"/>
        <v>Moderado</v>
      </c>
    </row>
    <row r="67" spans="1:17" ht="147.75" customHeight="1" x14ac:dyDescent="0.25">
      <c r="A67" s="115" t="str">
        <f>'CONTEXTO E IDENTIFICACIÓN'!G113</f>
        <v>De Cumplimiento</v>
      </c>
      <c r="B67" s="139" t="str">
        <f>'CONTEXTO E IDENTIFICACIÓN'!D113</f>
        <v>Seguimiento y Evaluación</v>
      </c>
      <c r="C67" s="139" t="str">
        <f>'CONTEXTO E IDENTIFICACIÓN'!F113</f>
        <v>Seguimiento y Evaluación</v>
      </c>
      <c r="D67" s="140" t="str">
        <f>'CONTEXTO E IDENTIFICACIÓN'!A113</f>
        <v>R59</v>
      </c>
      <c r="E67" s="141" t="str">
        <f>'CONTEXTO E IDENTIFICACIÓN'!N113</f>
        <v>Posibilidad de pérdida Reputacional por la parcialidad en los ejercicios de auditoría. debido a:
1. Falta de apropiación e interiorización del Estatuto de Auditoría Interna y Código de ética del auditor.
2. Debilidad en las competencias de los auditores e insuficiente capacitación.</v>
      </c>
      <c r="F67" s="512">
        <v>16</v>
      </c>
      <c r="G67" s="116" t="str">
        <f t="shared" si="0"/>
        <v>La actividad que conlleva el riesgo se ejecuta de 3 a 24 veces por año</v>
      </c>
      <c r="H67" s="108">
        <f t="shared" si="1"/>
        <v>0.4</v>
      </c>
      <c r="I67" s="109" t="str">
        <f t="shared" si="2"/>
        <v>Baja</v>
      </c>
      <c r="J67" s="110" t="s">
        <v>449</v>
      </c>
      <c r="K67" s="111" t="str">
        <f t="shared" si="6"/>
        <v/>
      </c>
      <c r="L67" s="112" t="str">
        <f t="shared" si="3"/>
        <v/>
      </c>
      <c r="M67" s="110" t="s">
        <v>777</v>
      </c>
      <c r="N67" s="111">
        <f t="shared" si="4"/>
        <v>0.6</v>
      </c>
      <c r="O67" s="112" t="str">
        <f t="shared" si="5"/>
        <v>Moderado</v>
      </c>
      <c r="P67" s="113">
        <f t="shared" si="8"/>
        <v>0.6</v>
      </c>
      <c r="Q67" s="114" t="str">
        <f t="shared" si="7"/>
        <v>Moderado</v>
      </c>
    </row>
    <row r="68" spans="1:17" ht="127.5" customHeight="1" x14ac:dyDescent="0.25">
      <c r="A68" s="388" t="str">
        <f>'CONTEXTO E IDENTIFICACIÓN'!G114</f>
        <v>Operativo</v>
      </c>
      <c r="B68" s="389" t="str">
        <f>'CONTEXTO E IDENTIFICACIÓN'!D114</f>
        <v>Seguimiento y Evaluación</v>
      </c>
      <c r="C68" s="389" t="str">
        <f>'CONTEXTO E IDENTIFICACIÓN'!F114</f>
        <v>Seguimiento y Evaluación</v>
      </c>
      <c r="D68" s="390" t="str">
        <f>'CONTEXTO E IDENTIFICACIÓN'!A114</f>
        <v>R60</v>
      </c>
      <c r="E68" s="391" t="str">
        <f>'CONTEXTO E IDENTIFICACIÓN'!N114</f>
        <v xml:space="preserve">Posibilidad de pérdida Reputacional por la Omisión y/o encubrimiento deliberado durante la revisión y verificación 
de situaciones irregulares encontradas en el proceso auditor, para favorecimiento propio o de terceros debido a:
1. Intereses particulares
2. Falta de apropiación e interiorización del Estatuto de Auditoría Interna y Código de ética del auditor.
3. Conflictos de interés presentados durante el proceso de auditoría.
4. Presión de niveles jerárquicos superiores para omitir la revisión o la verificación.
</v>
      </c>
      <c r="F68" s="515">
        <v>16</v>
      </c>
      <c r="G68" s="392" t="str">
        <f t="shared" si="0"/>
        <v>La actividad que conlleva el riesgo se ejecuta de 3 a 24 veces por año</v>
      </c>
      <c r="H68" s="393">
        <f t="shared" si="1"/>
        <v>0.4</v>
      </c>
      <c r="I68" s="394" t="str">
        <f t="shared" si="2"/>
        <v>Baja</v>
      </c>
      <c r="J68" s="395"/>
      <c r="K68" s="396" t="str">
        <f t="shared" si="6"/>
        <v/>
      </c>
      <c r="L68" s="397" t="str">
        <f t="shared" si="3"/>
        <v/>
      </c>
      <c r="M68" s="395" t="s">
        <v>778</v>
      </c>
      <c r="N68" s="396">
        <f t="shared" si="4"/>
        <v>0.8</v>
      </c>
      <c r="O68" s="397" t="str">
        <f t="shared" si="5"/>
        <v>Mayor</v>
      </c>
      <c r="P68" s="398">
        <f t="shared" si="8"/>
        <v>0.8</v>
      </c>
      <c r="Q68" s="399" t="str">
        <f t="shared" si="7"/>
        <v>Mayor</v>
      </c>
    </row>
    <row r="69" spans="1:17" ht="148.5" customHeight="1" x14ac:dyDescent="0.25">
      <c r="A69" s="115">
        <f>'CONTEXTO E IDENTIFICACIÓN'!G115</f>
        <v>0</v>
      </c>
      <c r="B69" s="139" t="str">
        <f>'CONTEXTO E IDENTIFICACIÓN'!D115</f>
        <v>Gestión de Sistemas de Información e Infraestructura</v>
      </c>
      <c r="C69" s="139" t="str">
        <f>'CONTEXTO E IDENTIFICACIÓN'!F115</f>
        <v>ICDE</v>
      </c>
      <c r="D69" s="140" t="str">
        <f>'CONTEXTO E IDENTIFICACIÓN'!A115</f>
        <v>R61</v>
      </c>
      <c r="E69" s="141" t="str">
        <f>'CONTEXTO E IDENTIFICACIÓN'!N115</f>
        <v>Posibilidad de pérdida Reputacional por la  calidad de la información  publicada en la ICDE  Debido a:
1. No aplicación de los  procedimientos internos  para evaluar la calidad de datos geoespaciales que se van a publicar.
 2. Falta de validación de la información con las fuentes o entidades aliadas a la ICDE que transversalmente generan cifras, datos o información relacionada con la misión de la ICDE.
3. Falta de oportunidad en la publicación de la información
4. Ausencia de una metodología que permita periódicamente estar informados a cerca de como avanza la gestión de las siete vías estratégicas de la ICDE</v>
      </c>
      <c r="F69" s="512">
        <v>48</v>
      </c>
      <c r="G69" s="116" t="str">
        <f t="shared" si="0"/>
        <v>La actividad que conlleva el riesgo se ejecuta de 24 a 500 veces por año</v>
      </c>
      <c r="H69" s="108">
        <f t="shared" si="1"/>
        <v>0.6</v>
      </c>
      <c r="I69" s="109" t="str">
        <f t="shared" si="2"/>
        <v>Media</v>
      </c>
      <c r="J69" s="110"/>
      <c r="K69" s="111" t="str">
        <f t="shared" si="6"/>
        <v/>
      </c>
      <c r="L69" s="112" t="str">
        <f t="shared" si="3"/>
        <v/>
      </c>
      <c r="M69" s="110" t="s">
        <v>778</v>
      </c>
      <c r="N69" s="111">
        <f t="shared" si="4"/>
        <v>0.8</v>
      </c>
      <c r="O69" s="112" t="str">
        <f t="shared" si="5"/>
        <v>Mayor</v>
      </c>
      <c r="P69" s="113">
        <f t="shared" si="8"/>
        <v>0.8</v>
      </c>
      <c r="Q69" s="114" t="str">
        <f t="shared" si="7"/>
        <v>Mayor</v>
      </c>
    </row>
    <row r="70" spans="1:17" ht="15" hidden="1" customHeight="1" x14ac:dyDescent="0.25">
      <c r="A70" s="500">
        <f>'CONTEXTO E IDENTIFICACIÓN'!G116</f>
        <v>0</v>
      </c>
      <c r="B70" s="501" t="str">
        <f>'CONTEXTO E IDENTIFICACIÓN'!D116</f>
        <v>Gestión de Regulación y Habilitación</v>
      </c>
      <c r="C70" s="501">
        <f>'CONTEXTO E IDENTIFICACIÓN'!F116</f>
        <v>0</v>
      </c>
      <c r="D70" s="502" t="str">
        <f>'CONTEXTO E IDENTIFICACIÓN'!A116</f>
        <v>R62</v>
      </c>
      <c r="E70" s="503" t="str">
        <f>'CONTEXTO E IDENTIFICACIÓN'!N116</f>
        <v xml:space="preserve">  </v>
      </c>
      <c r="F70" s="517"/>
      <c r="G70" s="504" t="str">
        <f t="shared" si="0"/>
        <v/>
      </c>
      <c r="H70" s="393" t="str">
        <f t="shared" si="1"/>
        <v/>
      </c>
      <c r="I70" s="394" t="str">
        <f t="shared" si="2"/>
        <v/>
      </c>
      <c r="J70" s="505"/>
      <c r="K70" s="506" t="str">
        <f t="shared" si="6"/>
        <v/>
      </c>
      <c r="L70" s="393" t="str">
        <f t="shared" si="3"/>
        <v/>
      </c>
      <c r="M70" s="505"/>
      <c r="N70" s="506" t="str">
        <f t="shared" si="4"/>
        <v/>
      </c>
      <c r="O70" s="393" t="str">
        <f t="shared" si="5"/>
        <v/>
      </c>
      <c r="P70" s="507" t="str">
        <f t="shared" si="8"/>
        <v/>
      </c>
      <c r="Q70" s="508" t="str">
        <f t="shared" si="7"/>
        <v/>
      </c>
    </row>
    <row r="71" spans="1:17" ht="86.45" hidden="1" customHeight="1" x14ac:dyDescent="0.25">
      <c r="A71" s="388" t="str">
        <f>'CONTEXTO E IDENTIFICACIÓN'!G117</f>
        <v>Operativo</v>
      </c>
      <c r="B71" s="389">
        <f>'CONTEXTO E IDENTIFICACIÓN'!D117</f>
        <v>0</v>
      </c>
      <c r="C71" s="389" t="str">
        <f>'CONTEXTO E IDENTIFICACIÓN'!F117</f>
        <v>Gestión de Comunicaciones Externas</v>
      </c>
      <c r="D71" s="390" t="str">
        <f>'CONTEXTO E IDENTIFICACIÓN'!A117</f>
        <v>R63</v>
      </c>
      <c r="E71" s="391" t="str">
        <f>'CONTEXTO E IDENTIFICACIÓN'!N117</f>
        <v>Posibilidad de pérdida Reputacional  por la inoportunidad o imprecisión en la  difusión de la información de la gestión institucional debido a:
1. Desconocimiento de los procedimientos
2. Incumplimiento de  los lineamientos dados por la oficina de difusión y mercadeo
3. Planeación inadecuada de las actividades.
4. Inoportunidad en la invitación para participación en eventos.</v>
      </c>
      <c r="F71" s="518"/>
      <c r="G71" s="392" t="str">
        <f t="shared" si="0"/>
        <v/>
      </c>
      <c r="H71" s="393" t="str">
        <f t="shared" si="1"/>
        <v/>
      </c>
      <c r="I71" s="394" t="str">
        <f t="shared" si="2"/>
        <v/>
      </c>
      <c r="J71" s="395"/>
      <c r="K71" s="396" t="str">
        <f t="shared" si="6"/>
        <v/>
      </c>
      <c r="L71" s="397" t="str">
        <f t="shared" si="3"/>
        <v/>
      </c>
      <c r="M71" s="395"/>
      <c r="N71" s="396" t="str">
        <f t="shared" si="4"/>
        <v/>
      </c>
      <c r="O71" s="397" t="str">
        <f t="shared" si="5"/>
        <v/>
      </c>
      <c r="P71" s="398" t="str">
        <f t="shared" si="8"/>
        <v/>
      </c>
      <c r="Q71" s="399" t="str">
        <f t="shared" si="7"/>
        <v/>
      </c>
    </row>
    <row r="72" spans="1:17" ht="77.25" hidden="1" customHeight="1" x14ac:dyDescent="0.25">
      <c r="A72" s="388">
        <f>'CONTEXTO E IDENTIFICACIÓN'!G118</f>
        <v>0</v>
      </c>
      <c r="B72" s="389" t="str">
        <f>'CONTEXTO E IDENTIFICACIÓN'!D118</f>
        <v>Innovación y Gestión del Conocimiento Aplicado</v>
      </c>
      <c r="C72" s="389">
        <f>'CONTEXTO E IDENTIFICACIÓN'!F118</f>
        <v>0</v>
      </c>
      <c r="D72" s="390" t="str">
        <f>'CONTEXTO E IDENTIFICACIÓN'!A118</f>
        <v>R64</v>
      </c>
      <c r="E72" s="391" t="str">
        <f>'CONTEXTO E IDENTIFICACIÓN'!N118</f>
        <v xml:space="preserve">  </v>
      </c>
      <c r="F72" s="518"/>
      <c r="G72" s="392" t="str">
        <f t="shared" si="0"/>
        <v/>
      </c>
      <c r="H72" s="393" t="str">
        <f t="shared" si="1"/>
        <v/>
      </c>
      <c r="I72" s="394" t="str">
        <f t="shared" si="2"/>
        <v/>
      </c>
      <c r="J72" s="395"/>
      <c r="K72" s="396" t="str">
        <f t="shared" si="6"/>
        <v/>
      </c>
      <c r="L72" s="397" t="str">
        <f t="shared" si="3"/>
        <v/>
      </c>
      <c r="M72" s="395"/>
      <c r="N72" s="396" t="str">
        <f t="shared" si="4"/>
        <v/>
      </c>
      <c r="O72" s="397" t="str">
        <f t="shared" si="5"/>
        <v/>
      </c>
      <c r="P72" s="398" t="str">
        <f t="shared" si="8"/>
        <v/>
      </c>
      <c r="Q72" s="399" t="str">
        <f t="shared" si="7"/>
        <v/>
      </c>
    </row>
    <row r="73" spans="1:17" ht="66.75" hidden="1" customHeight="1" thickBot="1" x14ac:dyDescent="0.3">
      <c r="A73" s="159">
        <f>'CONTEXTO E IDENTIFICACIÓN'!G119</f>
        <v>0</v>
      </c>
      <c r="B73" s="160">
        <f>'CONTEXTO E IDENTIFICACIÓN'!D119</f>
        <v>0</v>
      </c>
      <c r="C73" s="160">
        <f>'CONTEXTO E IDENTIFICACIÓN'!F119</f>
        <v>0</v>
      </c>
      <c r="D73" s="161" t="str">
        <f>'CONTEXTO E IDENTIFICACIÓN'!A119</f>
        <v>R65</v>
      </c>
      <c r="E73" s="162" t="str">
        <f>'CONTEXTO E IDENTIFICACIÓN'!N119</f>
        <v xml:space="preserve">  </v>
      </c>
      <c r="F73" s="519"/>
      <c r="G73" s="163" t="str">
        <f t="shared" ref="G73" si="9">+IF(F73="","",IF(F73&lt;=$V$9,$T$9,IF(F73&lt;=$V$10,$T$10,IF(F73&lt;=$V$11,$T$11,IF(F73&lt;=$V$12,$T$12,IF(F73&gt;=$U$13,$T$13,""))))))</f>
        <v/>
      </c>
      <c r="H73" s="164" t="str">
        <f t="shared" ref="H73" si="10">+IF(G73="","",IF(G73=$T$9,$W$9,IF(G73=$T$10,$W$10,IF(G73=$T$11,$W$11,IF(G73=$T$12,$W$12,IF(G73=$T$13,$W$13))))))</f>
        <v/>
      </c>
      <c r="I73" s="165" t="str">
        <f t="shared" ref="I73" si="11">+IF(G73="","",IF(G73=$T$9,$S$9,IF(G73=$T$10,$S$10,IF(G73=$T$11,$S$11,IF(G73=$T$12,$S$12,IF(G73=$T$13,$S$13))))))</f>
        <v/>
      </c>
      <c r="J73" s="166"/>
      <c r="K73" s="167" t="str">
        <f t="shared" si="6"/>
        <v/>
      </c>
      <c r="L73" s="168" t="str">
        <f t="shared" ref="L73" si="12">+IF(J73="","",IF(J73="N/A","",IF(OR(J73=$AA$9,J73=$AB$9),$Y$9,IF(OR(J73=$AA$10,J73=$AB$10),$Y$10,IF(OR(J73=$AA$11,J73=$AB$11),$Y$11,IF(OR(J73=$AA$12,J73=$AB$12),$Y$12,IF(OR(J73=$AA$13,J73=$AB$13),$Y$13)))))))</f>
        <v/>
      </c>
      <c r="M73" s="166"/>
      <c r="N73" s="167" t="str">
        <f t="shared" ref="N73" si="13">+IF(M73="","",IF(M73="N/A","",IF(OR(M73=$AA$9,M73=$AB$9),$Z$9,IF(OR(M73=$AA$10,M73=$AB$10),$Z$10,IF(OR(M73=$AA$11,M73=$AB$11),$Z$11,IF(OR(M73=$AA$12,M73=$AB$12),$Z$12,IF(OR(M73=$AA$13,M73=$AB$13),$Z$13)))))))</f>
        <v/>
      </c>
      <c r="O73" s="168" t="str">
        <f t="shared" ref="O73" si="14">+IF(M73="","",IF(M73="N/A","",IF(OR(M73=$AA$9,M73=$AB$9),$Y$9,IF(OR(M73=$AA$10,M73=$AB$10),$Y$10,IF(OR(M73=$AA$11,M73=$AB$11),$Y$11,IF(OR(M73=$AA$12,M73=$AB$12),$Y$12,IF(OR(M73=$AA$13,M73=$AB$13),$Y$13)))))))</f>
        <v/>
      </c>
      <c r="P73" s="169" t="str">
        <f t="shared" si="8"/>
        <v/>
      </c>
      <c r="Q73" s="170" t="str">
        <f t="shared" si="7"/>
        <v/>
      </c>
    </row>
  </sheetData>
  <autoFilter ref="A8:Q73" xr:uid="{00000000-0009-0000-0000-000004000000}"/>
  <mergeCells count="9">
    <mergeCell ref="Y7:AB7"/>
    <mergeCell ref="F6:I7"/>
    <mergeCell ref="B5:D5"/>
    <mergeCell ref="E2:Q5"/>
    <mergeCell ref="J6:Q6"/>
    <mergeCell ref="J7:L7"/>
    <mergeCell ref="M7:O7"/>
    <mergeCell ref="P7:Q7"/>
    <mergeCell ref="S7:W7"/>
  </mergeCells>
  <conditionalFormatting sqref="I9:I34 I36:I61 I63:I73">
    <cfRule type="cellIs" dxfId="277" priority="166" operator="equal">
      <formula>$S$9</formula>
    </cfRule>
    <cfRule type="cellIs" dxfId="276" priority="167" operator="equal">
      <formula>$S$10</formula>
    </cfRule>
    <cfRule type="cellIs" dxfId="275" priority="168" operator="equal">
      <formula>$S$11</formula>
    </cfRule>
    <cfRule type="cellIs" dxfId="274" priority="169" operator="equal">
      <formula>$S$12</formula>
    </cfRule>
    <cfRule type="cellIs" dxfId="273" priority="170" operator="equal">
      <formula>$S$13</formula>
    </cfRule>
  </conditionalFormatting>
  <conditionalFormatting sqref="L9:M34 L47:L61 L36:M46 M64:M66 L63:L73 O9:O73 Q9:Q73">
    <cfRule type="cellIs" dxfId="272" priority="161" operator="equal">
      <formula>$Y$9</formula>
    </cfRule>
    <cfRule type="cellIs" dxfId="271" priority="162" operator="equal">
      <formula>$Y$10</formula>
    </cfRule>
    <cfRule type="cellIs" dxfId="270" priority="163" operator="equal">
      <formula>$Y$11</formula>
    </cfRule>
    <cfRule type="cellIs" dxfId="269" priority="164" operator="equal">
      <formula>$Y$12</formula>
    </cfRule>
    <cfRule type="cellIs" dxfId="268" priority="165" operator="equal">
      <formula>$Y$13</formula>
    </cfRule>
  </conditionalFormatting>
  <conditionalFormatting sqref="K9:K34 P10:P61 K36:K73 N9:N73 P63:P73">
    <cfRule type="cellIs" dxfId="267" priority="156" operator="equal">
      <formula>$Z$9</formula>
    </cfRule>
    <cfRule type="cellIs" dxfId="266" priority="157" operator="equal">
      <formula>$Z$10</formula>
    </cfRule>
    <cfRule type="cellIs" dxfId="265" priority="158" operator="equal">
      <formula>$Z$11</formula>
    </cfRule>
    <cfRule type="cellIs" dxfId="264" priority="159" operator="equal">
      <formula>$Z$12</formula>
    </cfRule>
    <cfRule type="cellIs" dxfId="263" priority="160" operator="equal">
      <formula>$Z$13</formula>
    </cfRule>
  </conditionalFormatting>
  <conditionalFormatting sqref="P9">
    <cfRule type="cellIs" dxfId="262" priority="151" operator="equal">
      <formula>$Z$9</formula>
    </cfRule>
    <cfRule type="cellIs" dxfId="261" priority="152" operator="equal">
      <formula>$Z$10</formula>
    </cfRule>
    <cfRule type="cellIs" dxfId="260" priority="153" operator="equal">
      <formula>$Z$11</formula>
    </cfRule>
    <cfRule type="cellIs" dxfId="259" priority="154" operator="equal">
      <formula>$Z$12</formula>
    </cfRule>
    <cfRule type="cellIs" dxfId="258" priority="155" operator="equal">
      <formula>$Z$13</formula>
    </cfRule>
  </conditionalFormatting>
  <conditionalFormatting sqref="J9:J34 J36:J46 J63:J66 H9:H61 H63:H73">
    <cfRule type="cellIs" dxfId="257" priority="146" operator="equal">
      <formula>$W$9</formula>
    </cfRule>
    <cfRule type="cellIs" dxfId="256" priority="147" operator="equal">
      <formula>$W$10</formula>
    </cfRule>
    <cfRule type="cellIs" dxfId="255" priority="148" operator="equal">
      <formula>$W$11</formula>
    </cfRule>
    <cfRule type="cellIs" dxfId="254" priority="149" operator="equal">
      <formula>$W$12</formula>
    </cfRule>
    <cfRule type="cellIs" dxfId="253" priority="150" operator="equal">
      <formula>$W$13</formula>
    </cfRule>
  </conditionalFormatting>
  <conditionalFormatting sqref="J57:J59">
    <cfRule type="cellIs" dxfId="252" priority="136" operator="equal">
      <formula>$W$9</formula>
    </cfRule>
    <cfRule type="cellIs" dxfId="251" priority="137" operator="equal">
      <formula>$W$10</formula>
    </cfRule>
    <cfRule type="cellIs" dxfId="250" priority="138" operator="equal">
      <formula>$W$11</formula>
    </cfRule>
    <cfRule type="cellIs" dxfId="249" priority="139" operator="equal">
      <formula>$W$12</formula>
    </cfRule>
    <cfRule type="cellIs" dxfId="248" priority="140" operator="equal">
      <formula>$W$13</formula>
    </cfRule>
  </conditionalFormatting>
  <conditionalFormatting sqref="M52:M56">
    <cfRule type="cellIs" dxfId="247" priority="131" operator="equal">
      <formula>$Y$9</formula>
    </cfRule>
    <cfRule type="cellIs" dxfId="246" priority="132" operator="equal">
      <formula>$Y$10</formula>
    </cfRule>
    <cfRule type="cellIs" dxfId="245" priority="133" operator="equal">
      <formula>$Y$11</formula>
    </cfRule>
    <cfRule type="cellIs" dxfId="244" priority="134" operator="equal">
      <formula>$Y$12</formula>
    </cfRule>
    <cfRule type="cellIs" dxfId="243" priority="135" operator="equal">
      <formula>$Y$13</formula>
    </cfRule>
  </conditionalFormatting>
  <conditionalFormatting sqref="J52:J56">
    <cfRule type="cellIs" dxfId="242" priority="126" operator="equal">
      <formula>$W$9</formula>
    </cfRule>
    <cfRule type="cellIs" dxfId="241" priority="127" operator="equal">
      <formula>$W$10</formula>
    </cfRule>
    <cfRule type="cellIs" dxfId="240" priority="128" operator="equal">
      <formula>$W$11</formula>
    </cfRule>
    <cfRule type="cellIs" dxfId="239" priority="129" operator="equal">
      <formula>$W$12</formula>
    </cfRule>
    <cfRule type="cellIs" dxfId="238" priority="130" operator="equal">
      <formula>$W$13</formula>
    </cfRule>
  </conditionalFormatting>
  <conditionalFormatting sqref="M47:M51">
    <cfRule type="cellIs" dxfId="237" priority="121" operator="equal">
      <formula>$Y$9</formula>
    </cfRule>
    <cfRule type="cellIs" dxfId="236" priority="122" operator="equal">
      <formula>$Y$10</formula>
    </cfRule>
    <cfRule type="cellIs" dxfId="235" priority="123" operator="equal">
      <formula>$Y$11</formula>
    </cfRule>
    <cfRule type="cellIs" dxfId="234" priority="124" operator="equal">
      <formula>$Y$12</formula>
    </cfRule>
    <cfRule type="cellIs" dxfId="233" priority="125" operator="equal">
      <formula>$Y$13</formula>
    </cfRule>
  </conditionalFormatting>
  <conditionalFormatting sqref="J47:J51">
    <cfRule type="cellIs" dxfId="232" priority="116" operator="equal">
      <formula>$W$9</formula>
    </cfRule>
    <cfRule type="cellIs" dxfId="231" priority="117" operator="equal">
      <formula>$W$10</formula>
    </cfRule>
    <cfRule type="cellIs" dxfId="230" priority="118" operator="equal">
      <formula>$W$11</formula>
    </cfRule>
    <cfRule type="cellIs" dxfId="229" priority="119" operator="equal">
      <formula>$W$12</formula>
    </cfRule>
    <cfRule type="cellIs" dxfId="228" priority="120" operator="equal">
      <formula>$W$13</formula>
    </cfRule>
  </conditionalFormatting>
  <conditionalFormatting sqref="M68:M73">
    <cfRule type="cellIs" dxfId="227" priority="111" operator="equal">
      <formula>$Y$9</formula>
    </cfRule>
    <cfRule type="cellIs" dxfId="226" priority="112" operator="equal">
      <formula>$Y$10</formula>
    </cfRule>
    <cfRule type="cellIs" dxfId="225" priority="113" operator="equal">
      <formula>$Y$11</formula>
    </cfRule>
    <cfRule type="cellIs" dxfId="224" priority="114" operator="equal">
      <formula>$Y$12</formula>
    </cfRule>
    <cfRule type="cellIs" dxfId="223" priority="115" operator="equal">
      <formula>$Y$13</formula>
    </cfRule>
  </conditionalFormatting>
  <conditionalFormatting sqref="J68:J73">
    <cfRule type="cellIs" dxfId="222" priority="106" operator="equal">
      <formula>$W$9</formula>
    </cfRule>
    <cfRule type="cellIs" dxfId="221" priority="107" operator="equal">
      <formula>$W$10</formula>
    </cfRule>
    <cfRule type="cellIs" dxfId="220" priority="108" operator="equal">
      <formula>$W$11</formula>
    </cfRule>
    <cfRule type="cellIs" dxfId="219" priority="109" operator="equal">
      <formula>$W$12</formula>
    </cfRule>
    <cfRule type="cellIs" dxfId="218" priority="110" operator="equal">
      <formula>$W$13</formula>
    </cfRule>
  </conditionalFormatting>
  <conditionalFormatting sqref="M67">
    <cfRule type="cellIs" dxfId="217" priority="101" operator="equal">
      <formula>$Y$9</formula>
    </cfRule>
    <cfRule type="cellIs" dxfId="216" priority="102" operator="equal">
      <formula>$Y$10</formula>
    </cfRule>
    <cfRule type="cellIs" dxfId="215" priority="103" operator="equal">
      <formula>$Y$11</formula>
    </cfRule>
    <cfRule type="cellIs" dxfId="214" priority="104" operator="equal">
      <formula>$Y$12</formula>
    </cfRule>
    <cfRule type="cellIs" dxfId="213" priority="105" operator="equal">
      <formula>$Y$13</formula>
    </cfRule>
  </conditionalFormatting>
  <conditionalFormatting sqref="J67">
    <cfRule type="cellIs" dxfId="212" priority="96" operator="equal">
      <formula>$W$9</formula>
    </cfRule>
    <cfRule type="cellIs" dxfId="211" priority="97" operator="equal">
      <formula>$W$10</formula>
    </cfRule>
    <cfRule type="cellIs" dxfId="210" priority="98" operator="equal">
      <formula>$W$11</formula>
    </cfRule>
    <cfRule type="cellIs" dxfId="209" priority="99" operator="equal">
      <formula>$W$12</formula>
    </cfRule>
    <cfRule type="cellIs" dxfId="208" priority="100" operator="equal">
      <formula>$W$13</formula>
    </cfRule>
  </conditionalFormatting>
  <conditionalFormatting sqref="L35:M35">
    <cfRule type="cellIs" dxfId="207" priority="66" operator="equal">
      <formula>$Y$9</formula>
    </cfRule>
    <cfRule type="cellIs" dxfId="206" priority="67" operator="equal">
      <formula>$Y$10</formula>
    </cfRule>
    <cfRule type="cellIs" dxfId="205" priority="68" operator="equal">
      <formula>$Y$11</formula>
    </cfRule>
    <cfRule type="cellIs" dxfId="204" priority="69" operator="equal">
      <formula>$Y$12</formula>
    </cfRule>
    <cfRule type="cellIs" dxfId="203" priority="70" operator="equal">
      <formula>$Y$13</formula>
    </cfRule>
  </conditionalFormatting>
  <conditionalFormatting sqref="J61">
    <cfRule type="cellIs" dxfId="202" priority="86" operator="equal">
      <formula>$W$9</formula>
    </cfRule>
    <cfRule type="cellIs" dxfId="201" priority="87" operator="equal">
      <formula>$W$10</formula>
    </cfRule>
    <cfRule type="cellIs" dxfId="200" priority="88" operator="equal">
      <formula>$W$11</formula>
    </cfRule>
    <cfRule type="cellIs" dxfId="199" priority="89" operator="equal">
      <formula>$W$12</formula>
    </cfRule>
    <cfRule type="cellIs" dxfId="198" priority="90" operator="equal">
      <formula>$W$13</formula>
    </cfRule>
  </conditionalFormatting>
  <conditionalFormatting sqref="J60">
    <cfRule type="cellIs" dxfId="197" priority="76" operator="equal">
      <formula>$W$9</formula>
    </cfRule>
    <cfRule type="cellIs" dxfId="196" priority="77" operator="equal">
      <formula>$W$10</formula>
    </cfRule>
    <cfRule type="cellIs" dxfId="195" priority="78" operator="equal">
      <formula>$W$11</formula>
    </cfRule>
    <cfRule type="cellIs" dxfId="194" priority="79" operator="equal">
      <formula>$W$12</formula>
    </cfRule>
    <cfRule type="cellIs" dxfId="193" priority="80" operator="equal">
      <formula>$W$13</formula>
    </cfRule>
  </conditionalFormatting>
  <conditionalFormatting sqref="I35">
    <cfRule type="cellIs" dxfId="192" priority="71" operator="equal">
      <formula>$S$9</formula>
    </cfRule>
    <cfRule type="cellIs" dxfId="191" priority="72" operator="equal">
      <formula>$S$10</formula>
    </cfRule>
    <cfRule type="cellIs" dxfId="190" priority="73" operator="equal">
      <formula>$S$11</formula>
    </cfRule>
    <cfRule type="cellIs" dxfId="189" priority="74" operator="equal">
      <formula>$S$12</formula>
    </cfRule>
    <cfRule type="cellIs" dxfId="188" priority="75" operator="equal">
      <formula>$S$13</formula>
    </cfRule>
  </conditionalFormatting>
  <conditionalFormatting sqref="K35">
    <cfRule type="cellIs" dxfId="187" priority="61" operator="equal">
      <formula>$Z$9</formula>
    </cfRule>
    <cfRule type="cellIs" dxfId="186" priority="62" operator="equal">
      <formula>$Z$10</formula>
    </cfRule>
    <cfRule type="cellIs" dxfId="185" priority="63" operator="equal">
      <formula>$Z$11</formula>
    </cfRule>
    <cfRule type="cellIs" dxfId="184" priority="64" operator="equal">
      <formula>$Z$12</formula>
    </cfRule>
    <cfRule type="cellIs" dxfId="183" priority="65" operator="equal">
      <formula>$Z$13</formula>
    </cfRule>
  </conditionalFormatting>
  <conditionalFormatting sqref="J35">
    <cfRule type="cellIs" dxfId="182" priority="56" operator="equal">
      <formula>$W$9</formula>
    </cfRule>
    <cfRule type="cellIs" dxfId="181" priority="57" operator="equal">
      <formula>$W$10</formula>
    </cfRule>
    <cfRule type="cellIs" dxfId="180" priority="58" operator="equal">
      <formula>$W$11</formula>
    </cfRule>
    <cfRule type="cellIs" dxfId="179" priority="59" operator="equal">
      <formula>$W$12</formula>
    </cfRule>
    <cfRule type="cellIs" dxfId="178" priority="60" operator="equal">
      <formula>$W$13</formula>
    </cfRule>
  </conditionalFormatting>
  <conditionalFormatting sqref="I62">
    <cfRule type="cellIs" dxfId="177" priority="51" operator="equal">
      <formula>$S$9</formula>
    </cfRule>
    <cfRule type="cellIs" dxfId="176" priority="52" operator="equal">
      <formula>$S$10</formula>
    </cfRule>
    <cfRule type="cellIs" dxfId="175" priority="53" operator="equal">
      <formula>$S$11</formula>
    </cfRule>
    <cfRule type="cellIs" dxfId="174" priority="54" operator="equal">
      <formula>$S$12</formula>
    </cfRule>
    <cfRule type="cellIs" dxfId="173" priority="55" operator="equal">
      <formula>$S$13</formula>
    </cfRule>
  </conditionalFormatting>
  <conditionalFormatting sqref="L62">
    <cfRule type="cellIs" dxfId="172" priority="46" operator="equal">
      <formula>$Y$9</formula>
    </cfRule>
    <cfRule type="cellIs" dxfId="171" priority="47" operator="equal">
      <formula>$Y$10</formula>
    </cfRule>
    <cfRule type="cellIs" dxfId="170" priority="48" operator="equal">
      <formula>$Y$11</formula>
    </cfRule>
    <cfRule type="cellIs" dxfId="169" priority="49" operator="equal">
      <formula>$Y$12</formula>
    </cfRule>
    <cfRule type="cellIs" dxfId="168" priority="50" operator="equal">
      <formula>$Y$13</formula>
    </cfRule>
  </conditionalFormatting>
  <conditionalFormatting sqref="P62">
    <cfRule type="cellIs" dxfId="167" priority="41" operator="equal">
      <formula>$Z$9</formula>
    </cfRule>
    <cfRule type="cellIs" dxfId="166" priority="42" operator="equal">
      <formula>$Z$10</formula>
    </cfRule>
    <cfRule type="cellIs" dxfId="165" priority="43" operator="equal">
      <formula>$Z$11</formula>
    </cfRule>
    <cfRule type="cellIs" dxfId="164" priority="44" operator="equal">
      <formula>$Z$12</formula>
    </cfRule>
    <cfRule type="cellIs" dxfId="163" priority="45" operator="equal">
      <formula>$Z$13</formula>
    </cfRule>
  </conditionalFormatting>
  <conditionalFormatting sqref="H62">
    <cfRule type="cellIs" dxfId="162" priority="36" operator="equal">
      <formula>$W$9</formula>
    </cfRule>
    <cfRule type="cellIs" dxfId="161" priority="37" operator="equal">
      <formula>$W$10</formula>
    </cfRule>
    <cfRule type="cellIs" dxfId="160" priority="38" operator="equal">
      <formula>$W$11</formula>
    </cfRule>
    <cfRule type="cellIs" dxfId="159" priority="39" operator="equal">
      <formula>$W$12</formula>
    </cfRule>
    <cfRule type="cellIs" dxfId="158" priority="40" operator="equal">
      <formula>$W$13</formula>
    </cfRule>
  </conditionalFormatting>
  <conditionalFormatting sqref="M62">
    <cfRule type="cellIs" dxfId="157" priority="6" operator="equal">
      <formula>$Y$9</formula>
    </cfRule>
    <cfRule type="cellIs" dxfId="156" priority="7" operator="equal">
      <formula>$Y$10</formula>
    </cfRule>
    <cfRule type="cellIs" dxfId="155" priority="8" operator="equal">
      <formula>$Y$11</formula>
    </cfRule>
    <cfRule type="cellIs" dxfId="154" priority="9" operator="equal">
      <formula>$Y$12</formula>
    </cfRule>
    <cfRule type="cellIs" dxfId="153" priority="10" operator="equal">
      <formula>$Y$13</formula>
    </cfRule>
  </conditionalFormatting>
  <conditionalFormatting sqref="J62">
    <cfRule type="cellIs" dxfId="152" priority="26" operator="equal">
      <formula>$W$9</formula>
    </cfRule>
    <cfRule type="cellIs" dxfId="151" priority="27" operator="equal">
      <formula>$W$10</formula>
    </cfRule>
    <cfRule type="cellIs" dxfId="150" priority="28" operator="equal">
      <formula>$W$11</formula>
    </cfRule>
    <cfRule type="cellIs" dxfId="149" priority="29" operator="equal">
      <formula>$W$12</formula>
    </cfRule>
    <cfRule type="cellIs" dxfId="148" priority="30" operator="equal">
      <formula>$W$13</formula>
    </cfRule>
  </conditionalFormatting>
  <conditionalFormatting sqref="M57:M59">
    <cfRule type="cellIs" dxfId="147" priority="21" operator="equal">
      <formula>$Y$9</formula>
    </cfRule>
    <cfRule type="cellIs" dxfId="146" priority="22" operator="equal">
      <formula>$Y$10</formula>
    </cfRule>
    <cfRule type="cellIs" dxfId="145" priority="23" operator="equal">
      <formula>$Y$11</formula>
    </cfRule>
    <cfRule type="cellIs" dxfId="144" priority="24" operator="equal">
      <formula>$Y$12</formula>
    </cfRule>
    <cfRule type="cellIs" dxfId="143" priority="25" operator="equal">
      <formula>$Y$13</formula>
    </cfRule>
  </conditionalFormatting>
  <conditionalFormatting sqref="M61">
    <cfRule type="cellIs" dxfId="142" priority="16" operator="equal">
      <formula>$Y$9</formula>
    </cfRule>
    <cfRule type="cellIs" dxfId="141" priority="17" operator="equal">
      <formula>$Y$10</formula>
    </cfRule>
    <cfRule type="cellIs" dxfId="140" priority="18" operator="equal">
      <formula>$Y$11</formula>
    </cfRule>
    <cfRule type="cellIs" dxfId="139" priority="19" operator="equal">
      <formula>$Y$12</formula>
    </cfRule>
    <cfRule type="cellIs" dxfId="138" priority="20" operator="equal">
      <formula>$Y$13</formula>
    </cfRule>
  </conditionalFormatting>
  <conditionalFormatting sqref="M60">
    <cfRule type="cellIs" dxfId="137" priority="11" operator="equal">
      <formula>$Y$9</formula>
    </cfRule>
    <cfRule type="cellIs" dxfId="136" priority="12" operator="equal">
      <formula>$Y$10</formula>
    </cfRule>
    <cfRule type="cellIs" dxfId="135" priority="13" operator="equal">
      <formula>$Y$11</formula>
    </cfRule>
    <cfRule type="cellIs" dxfId="134" priority="14" operator="equal">
      <formula>$Y$12</formula>
    </cfRule>
    <cfRule type="cellIs" dxfId="133" priority="15" operator="equal">
      <formula>$Y$13</formula>
    </cfRule>
  </conditionalFormatting>
  <conditionalFormatting sqref="M63">
    <cfRule type="cellIs" dxfId="132" priority="1" operator="equal">
      <formula>$Y$9</formula>
    </cfRule>
    <cfRule type="cellIs" dxfId="131" priority="2" operator="equal">
      <formula>$Y$10</formula>
    </cfRule>
    <cfRule type="cellIs" dxfId="130" priority="3" operator="equal">
      <formula>$Y$11</formula>
    </cfRule>
    <cfRule type="cellIs" dxfId="129" priority="4" operator="equal">
      <formula>$Y$12</formula>
    </cfRule>
    <cfRule type="cellIs" dxfId="128" priority="5" operator="equal">
      <formula>$Y$13</formula>
    </cfRule>
  </conditionalFormatting>
  <dataValidations count="2">
    <dataValidation type="list" allowBlank="1" showInputMessage="1" showErrorMessage="1" sqref="M9:M73" xr:uid="{00000000-0002-0000-0400-000000000000}">
      <formula1>$AB$9:$AB$14</formula1>
    </dataValidation>
    <dataValidation type="list" allowBlank="1" showInputMessage="1" showErrorMessage="1" sqref="J9:J73" xr:uid="{00000000-0002-0000-0400-000001000000}">
      <formula1>$AA$9:$AA$14</formula1>
    </dataValidation>
  </dataValidations>
  <hyperlinks>
    <hyperlink ref="A1" location="OPCIONES!A1" display="OPCIONES" xr:uid="{00000000-0004-0000-0400-000000000000}"/>
  </hyperlink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73"/>
  <sheetViews>
    <sheetView showGridLines="0" topLeftCell="H1" zoomScale="95" zoomScaleNormal="95" workbookViewId="0">
      <selection activeCell="N9" sqref="N9"/>
    </sheetView>
  </sheetViews>
  <sheetFormatPr baseColWidth="10" defaultRowHeight="15" x14ac:dyDescent="0.25"/>
  <cols>
    <col min="1" max="1" width="16.28515625" customWidth="1"/>
    <col min="2" max="2" width="16.5703125" customWidth="1"/>
    <col min="3" max="3" width="9.42578125" customWidth="1"/>
    <col min="4" max="4" width="63.7109375" customWidth="1"/>
    <col min="5" max="5" width="23" customWidth="1"/>
    <col min="6" max="6" width="23.5703125" customWidth="1"/>
    <col min="7" max="7" width="23" customWidth="1"/>
    <col min="10" max="10" width="15.42578125" customWidth="1"/>
    <col min="11" max="11" width="27.28515625" customWidth="1"/>
    <col min="12" max="12" width="23" customWidth="1"/>
    <col min="13" max="13" width="28" customWidth="1"/>
    <col min="14" max="14" width="28.5703125" customWidth="1"/>
    <col min="15" max="15" width="25.5703125" customWidth="1"/>
    <col min="18" max="18" width="15" customWidth="1"/>
    <col min="19" max="19" width="14.5703125" customWidth="1"/>
    <col min="20" max="20" width="19.140625" customWidth="1"/>
    <col min="21" max="22" width="19.42578125" customWidth="1"/>
    <col min="23" max="23" width="17.28515625" customWidth="1"/>
    <col min="24" max="24" width="19.42578125" customWidth="1"/>
  </cols>
  <sheetData>
    <row r="1" spans="1:24" ht="19.5" customHeight="1" thickBot="1" x14ac:dyDescent="0.3">
      <c r="A1" s="488" t="s">
        <v>1049</v>
      </c>
    </row>
    <row r="2" spans="1:24" ht="24" customHeight="1" x14ac:dyDescent="0.25">
      <c r="A2" s="143"/>
      <c r="B2" s="149" t="s">
        <v>793</v>
      </c>
      <c r="C2" s="150"/>
      <c r="D2" s="153">
        <f>'CONTEXTO E IDENTIFICACIÓN'!D2</f>
        <v>0</v>
      </c>
      <c r="E2" s="577" t="s">
        <v>681</v>
      </c>
      <c r="F2" s="578"/>
      <c r="G2" s="578"/>
      <c r="H2" s="578"/>
      <c r="I2" s="578"/>
      <c r="J2" s="578"/>
      <c r="K2" s="578"/>
      <c r="L2" s="578"/>
      <c r="M2" s="578"/>
      <c r="N2" s="578"/>
      <c r="O2" s="579"/>
      <c r="P2" s="196"/>
      <c r="Q2" s="196"/>
    </row>
    <row r="3" spans="1:24" ht="22.5" customHeight="1" x14ac:dyDescent="0.25">
      <c r="A3" s="144"/>
      <c r="B3" s="151" t="s">
        <v>794</v>
      </c>
      <c r="C3" s="152"/>
      <c r="D3" s="154">
        <f>'CONTEXTO E IDENTIFICACIÓN'!D3</f>
        <v>0</v>
      </c>
      <c r="E3" s="580"/>
      <c r="F3" s="581"/>
      <c r="G3" s="581"/>
      <c r="H3" s="581"/>
      <c r="I3" s="581"/>
      <c r="J3" s="581"/>
      <c r="K3" s="581"/>
      <c r="L3" s="581"/>
      <c r="M3" s="581"/>
      <c r="N3" s="581"/>
      <c r="O3" s="582"/>
      <c r="P3" s="196"/>
      <c r="Q3" s="196"/>
    </row>
    <row r="4" spans="1:24" ht="15" customHeight="1" x14ac:dyDescent="0.25">
      <c r="A4" s="144"/>
      <c r="B4" s="146" t="s">
        <v>795</v>
      </c>
      <c r="C4" s="147"/>
      <c r="D4" s="148"/>
      <c r="E4" s="580"/>
      <c r="F4" s="581"/>
      <c r="G4" s="581"/>
      <c r="H4" s="581"/>
      <c r="I4" s="581"/>
      <c r="J4" s="581"/>
      <c r="K4" s="581"/>
      <c r="L4" s="581"/>
      <c r="M4" s="581"/>
      <c r="N4" s="581"/>
      <c r="O4" s="582"/>
      <c r="P4" s="196"/>
      <c r="Q4" s="196"/>
    </row>
    <row r="5" spans="1:24" ht="34.5" customHeight="1" thickBot="1" x14ac:dyDescent="0.3">
      <c r="A5" s="145"/>
      <c r="B5" s="586" t="s">
        <v>796</v>
      </c>
      <c r="C5" s="587"/>
      <c r="D5" s="588"/>
      <c r="E5" s="583"/>
      <c r="F5" s="584"/>
      <c r="G5" s="584"/>
      <c r="H5" s="584"/>
      <c r="I5" s="584"/>
      <c r="J5" s="584"/>
      <c r="K5" s="584"/>
      <c r="L5" s="584"/>
      <c r="M5" s="584"/>
      <c r="N5" s="584"/>
      <c r="O5" s="585"/>
      <c r="P5" s="196"/>
      <c r="Q5" s="196"/>
    </row>
    <row r="6" spans="1:24" ht="26.25" customHeight="1" thickBot="1" x14ac:dyDescent="0.3">
      <c r="B6" s="78"/>
      <c r="C6" s="171"/>
      <c r="D6" s="98"/>
      <c r="E6" s="98"/>
      <c r="F6" s="173"/>
      <c r="G6" s="174"/>
      <c r="H6" s="174"/>
      <c r="I6" s="612" t="s">
        <v>797</v>
      </c>
      <c r="J6" s="613"/>
      <c r="K6" s="613"/>
      <c r="L6" s="613"/>
      <c r="M6" s="613"/>
      <c r="N6" s="613"/>
      <c r="O6" s="614"/>
      <c r="P6" s="174"/>
      <c r="Q6" s="197"/>
      <c r="R6" s="201"/>
      <c r="S6" s="202"/>
      <c r="T6" s="615" t="s">
        <v>608</v>
      </c>
      <c r="U6" s="615"/>
      <c r="V6" s="615"/>
      <c r="W6" s="615"/>
      <c r="X6" s="616"/>
    </row>
    <row r="7" spans="1:24" ht="50.25" customHeight="1" thickBot="1" x14ac:dyDescent="0.3">
      <c r="B7" s="175"/>
      <c r="C7" s="190"/>
      <c r="D7" s="190"/>
      <c r="E7" s="617" t="s">
        <v>798</v>
      </c>
      <c r="F7" s="618"/>
      <c r="G7" s="619"/>
      <c r="H7" s="176"/>
      <c r="I7" s="63"/>
      <c r="J7" s="64"/>
      <c r="K7" s="620" t="s">
        <v>608</v>
      </c>
      <c r="L7" s="620"/>
      <c r="M7" s="620"/>
      <c r="N7" s="620"/>
      <c r="O7" s="621"/>
      <c r="P7" s="176"/>
      <c r="Q7" s="198"/>
      <c r="R7" s="65"/>
      <c r="S7" s="82"/>
      <c r="T7" s="199">
        <v>0.2</v>
      </c>
      <c r="U7" s="199">
        <v>0.4</v>
      </c>
      <c r="V7" s="199">
        <v>0.6</v>
      </c>
      <c r="W7" s="199">
        <v>0.8</v>
      </c>
      <c r="X7" s="200">
        <v>1</v>
      </c>
    </row>
    <row r="8" spans="1:24" ht="44.25" customHeight="1" thickBot="1" x14ac:dyDescent="0.3">
      <c r="A8" s="379" t="s">
        <v>3</v>
      </c>
      <c r="B8" s="380" t="s">
        <v>330</v>
      </c>
      <c r="C8" s="381" t="s">
        <v>799</v>
      </c>
      <c r="D8" s="380" t="s">
        <v>0</v>
      </c>
      <c r="E8" s="380" t="s">
        <v>1</v>
      </c>
      <c r="F8" s="380" t="s">
        <v>2</v>
      </c>
      <c r="G8" s="382" t="s">
        <v>800</v>
      </c>
      <c r="H8" s="176"/>
      <c r="I8" s="65"/>
      <c r="J8" s="66"/>
      <c r="K8" s="67" t="s">
        <v>678</v>
      </c>
      <c r="L8" s="67" t="s">
        <v>244</v>
      </c>
      <c r="M8" s="67" t="s">
        <v>112</v>
      </c>
      <c r="N8" s="67" t="s">
        <v>245</v>
      </c>
      <c r="O8" s="68" t="s">
        <v>246</v>
      </c>
      <c r="P8" s="176"/>
      <c r="Q8" s="198"/>
      <c r="R8" s="65"/>
      <c r="S8" s="85"/>
      <c r="T8" s="86" t="s">
        <v>678</v>
      </c>
      <c r="U8" s="86" t="s">
        <v>244</v>
      </c>
      <c r="V8" s="86" t="s">
        <v>112</v>
      </c>
      <c r="W8" s="86" t="s">
        <v>245</v>
      </c>
      <c r="X8" s="87" t="s">
        <v>246</v>
      </c>
    </row>
    <row r="9" spans="1:24" ht="150.75" customHeight="1" x14ac:dyDescent="0.25">
      <c r="A9" s="155" t="str">
        <f>'CONTEXTO E IDENTIFICACIÓN'!D55</f>
        <v>Direccionamiento Estratégico y Planeación</v>
      </c>
      <c r="B9" s="156" t="str">
        <f>'CONTEXTO E IDENTIFICACIÓN'!F55</f>
        <v>Gestión Estratégica</v>
      </c>
      <c r="C9" s="157" t="str">
        <f>'CONTEXTO E IDENTIFICACIÓN'!A55</f>
        <v>R1</v>
      </c>
      <c r="D9" s="400" t="str">
        <f>'CONTEXTO E IDENTIFICACIÓN'!N55</f>
        <v>Posibilidad de pérdida Económica y Reputacional por el incumplimiento en la ejecución del presupuesto de inversión y en las metas proyecto y PND debido a: 
1. Deficiencias en la programación y seguimiento del plan anual de adquisiciones.
2. Situaciones anormales de carácter misional que afecten la programación y diseño del plan de adquisiciones
3. Compromisos institucionales no previstos.
4. Expedición del CDP que no esté dentro de la programación presupuestal.
5. Reservas presupuestales.</v>
      </c>
      <c r="E9" s="188" t="str">
        <f>'PROB E IMPACTO INHERENTE'!I9</f>
        <v>Baja</v>
      </c>
      <c r="F9" s="188" t="str">
        <f>'PROB E IMPACTO INHERENTE'!Q9</f>
        <v>Catastrófico</v>
      </c>
      <c r="G9" s="193" t="str">
        <f>+IF(E9=$S$9,IF(F9=$T$8,$T$9,IF(F9=$U$8,$U$9,IF(F9=$V$8,$V$9,IF(F9=$W$8,$W$9,IF(F9=$X$8,$X$9))))),IF(E9=$S$10,IF(F9=$T$8,$T$10,IF(F9=$U$8,$U$10,IF(F9=$V$8,$V$10,IF(F9=$W$8,$W$10,IF(F9=$X$8,$X$10))))),IF(E9=$S$11,IF(F9=$T$8,$T$11,IF(F9=$U$8,$U$11,IF(F9=$V$8,$V$11,IF(F9=$W$8,$W$11,IF(F9=$X$8,$X$11))))),IF(E9=$S$12,IF(F9=$T$8,$T$12,IF(F9=$U$8,$U$12,IF(F9=$V$8,$V$12,IF(F9=$W$8,$W$12,IF(F9=$X$8,$X$12))))),IF(E9=$S$13,IF(F9=$T$8,$T$13,IF(F9=$U$8,$U$13,IF(F9=$V$8,$V$13,IF(F9=$W$8,$W$13,IF(F9=$X$8,$X$13))))),"")))))</f>
        <v>Extremo</v>
      </c>
      <c r="H9" s="178"/>
      <c r="I9" s="622" t="s">
        <v>607</v>
      </c>
      <c r="J9" s="67" t="s">
        <v>624</v>
      </c>
      <c r="K9" s="69" t="str">
        <f>+IF(AND(E9=$S$9,F9=$T$8),C9,"")&amp;" "&amp;IF(AND(E10=$S$9,F10=$T$8),C10,"")&amp;" "&amp;IF(AND(E11=$S$9,F11=$T$8),C11,"")&amp;" "&amp;IF(AND(E12=$S$9,F12=$T$8),C12,"")&amp;" "&amp;IF(AND(E13=$S$9,F13=$T$8),C13,"")&amp;" "&amp;IF(AND(E14=$S$9,F14=$T$8),C14,"")&amp;" "&amp;IF(AND(E15=$S$9,F15=$T$8),C15,"")&amp;" "&amp;IF(AND(E16=$S$9,F16=$T$8),C16,"")&amp;" "&amp;IF(AND(E17=$S$9,F17=$T$8),C17,"")&amp;" "&amp;IF(AND(E18=$S$9,F18=$T$8),C18,"")&amp;" "&amp;IF(AND(E19=$S$9,F19=$T$8),C19,"")&amp;" "&amp;IF(AND(E20=$S$9,F20=$T$8),C20,"")&amp;" "&amp;IF(AND(E21=$S$9,F21=$T$8),C21,"")&amp;" "&amp;IF(AND(E22=$S$9,F22=$T$8),C22,"")&amp;" "&amp;IF(AND(E23=$S$9,F23=$T$8),C23,"")&amp;" "&amp;IF(AND(E24=$S$9,F24=$T$8),C24,"")&amp;" "&amp;IF(AND(E25=$S$9,F25=$T$8),C25,"")&amp;" "&amp;IF(AND(E26=$S$9,F26=$T$8),C26,"")&amp;" "&amp;IF(AND(E27=$S$9,F27=$T$8),C27,"")&amp;" "&amp;IF(AND(E28=$S$9,F28=$T$8),C28,"")&amp;" "&amp;IF(AND(E29=$S$9,F29=$T$8),C29,"")&amp;" "&amp;IF(AND(E30=$S$9,F30=$T$8),C30,"")&amp;" "&amp;IF(AND(E31=$S$9,F31=$T$8),C31,"")&amp;" "&amp;IF(AND(E32=$S$9,F32=$T$8),C32,"")&amp;" "&amp;IF(AND(E33=$S$9,F33=$T$8),C33,"")&amp;" "&amp;IF(AND(E34=$S$9,F34=$T$8),C34,"")&amp;" "&amp;IF(AND(E35=$S$9,F35=$T$8),C35,"")&amp;" "&amp;IF(AND(E36=$S$9,F36=$T$8),C36,"")&amp;" "&amp;IF(AND(E37=$S$9,F37=$T$8),C37,"")&amp;" "&amp;IF(AND(E38=$S$9,F38=$T$8),C38,"")&amp;" "&amp;IF(AND(E39=$S$9,F39=$T$8),C39,"")&amp;" "&amp;IF(AND(E40=$S$9,F40=$T$8),C40,"")&amp;" "&amp;IF(AND(E41=$S$9,F41=$T$8),C41,"")&amp;" "&amp;IF(AND(E42=$S$9,F42=$T$8),C42,"")&amp;" "&amp;IF(AND(E43=$S$9,F43=$T$8),C43,"")&amp;" "&amp;IF(AND(E44=$S$9,F44=$T$8),C44,"")&amp;" "&amp;IF(AND(E45=$S$9,F45=$T$8),C45,"")&amp;" "&amp;IF(AND(E46=$S$9,F46=$T$8),C46,"")&amp;" "&amp;IF(AND(E47=$S$9,F47=$T$8),C47,"")&amp;" "&amp;IF(AND(E48=$S$9,F48=$T$8),C48,"")&amp;" "&amp;IF(AND(E49=$S$9,F49=$T$8),C49,"")&amp;" "&amp;IF(AND(E50=$S$9,F50=$T$8),C50,"")&amp;" "&amp;IF(AND(E51=$S$9,F51=$T$8),C51,"")&amp;" "&amp;IF(AND(E52=$S$9,F52=$T$8),C52,"")&amp;" "&amp;IF(AND(E53=$S$9,F53=$T$8),C53,"")&amp;" "&amp;IF(AND(E54=$S$9,F54=$T$8),C54,"")&amp;" "&amp;IF(AND(E55=$S$9,F55=$T$8),C55,"")&amp;" "&amp;IF(AND(E56=$S$9,F56=$T$8),C56,"")&amp;" "&amp;IF(AND(E57=$S$9,F57=$T$8),C57,"")&amp;" "&amp;IF(AND(E58=$S$9,F58=$T$8),C58,"")&amp;" "&amp;IF(AND(E59=$S$9,F59=$T$8),C59,"")&amp;" "&amp;IF(AND(E60=$S$9,F60=$T$8),C60,"")&amp;" "&amp;IF(AND(E61=$S$9,F61=$T$8),C61,"")&amp;" "&amp;IF(AND(E62=$S$9,F62=$T$8),C62,"")&amp;" "&amp;IF(AND(E63=$S$9,F63=$T$8),C63,"")&amp;" "&amp;IF(AND(E64=$S$9,F64=$T$8),C64,"")&amp;" "&amp;IF(AND(E65=$S$9,F65=$T$8),C65,"")&amp;" "&amp;IF(AND(E66=$S$9,F66=$T$8),C66,"")&amp;" "&amp;IF(AND(E67=$S$9,F67=$T$8),C67,"")&amp;" "&amp;IF(AND(E68=$S$9,F68=$T$8),C68,"")&amp;" "&amp;IF(AND(E69=$S$9,F69=$T$8),C69,"")&amp;" "&amp;IF(AND(E70=$S$9,F70=$T$8),C70,"")&amp;" "&amp;IF(AND(E71=$S$9,F71=$T$8),C71,"")&amp;" "&amp;IF(AND(E72=$S$9,F72=$T$8),C72,"")&amp;" "&amp;IF(AND(E73=$S$9,F73=$T$8),C73,"")&amp;" "&amp;IF(AND(E74=$S$9,F74=$T$8),C74,"")&amp;" "&amp;IF(AND(E75=$S$9,F75=$T$8),C75,"")&amp;" "&amp;IF(AND(E76=$S$9,F76=$T$8),C76,"")&amp;" "&amp;IF(AND(E77=$S$9,F77=$T$8),C77,"")&amp;" "&amp;IF(AND(E78=$S$9,F78=$T$8),C78,"")&amp;" "&amp;IF(AND(E79=$S$9,F79=$T$8),C79,"")&amp;" "&amp;IF(AND(E80=$S$9,F80=$T$8),C80,"")&amp;" "&amp;IF(AND(E81=$S$9,F81=$T$8),C81,"")&amp;" "&amp;IF(AND(E82=$S$9,F82=$T$8),C82,"")&amp;" "&amp;IF(AND(E83=$S$9,F83=$T$8),C83,"")&amp;" "&amp;IF(AND(E84=$S$9,F84=$T$8),C84,"")&amp;" "&amp;IF(AND(E85=$S$9,F85=$T$8),C85,"")&amp;" "&amp;IF(AND(E86=$S$9,F86=$T$8),C86,"")&amp;" "&amp;IF(AND(E87=$S$9,F87=$T$8),C87,"")&amp;" "&amp;IF(AND(E88=$S$9,F88=$T$8),C88,"")&amp;" "&amp;IF(AND(E89=$S$9,F89=$T$8),C89,"")&amp;" "&amp;IF(AND(E90=$S$9,F90=$T$8),C90,"")</f>
        <v xml:space="preserve">                                                                                 </v>
      </c>
      <c r="L9" s="69" t="str">
        <f>+IF(AND(E9=$S$9,F9=$U$8),C9,"")&amp;" "&amp;IF(AND(E10=$S$9,F10=$U$8),C10,"")&amp;" "&amp;IF(AND(E11=$S$9,F11=$U$8),C11,"")&amp;" "&amp;IF(AND(E12=$S$9,F12=$U$8),C12,"")&amp;" "&amp;IF(AND(E13=$S$9,F13=$U$8),C13,"")&amp;" "&amp;IF(AND(E14=$S$9,F14=$U$8),C14,"")&amp;" "&amp;IF(AND(E15=$S$9,F15=$U$8),C15,"")&amp;" "&amp;IF(AND(E16=$S$9,F16=$U$8),C16,"")&amp;" "&amp;IF(AND(E17=$S$9,F17=$U$8),C17,"")&amp;" "&amp;IF(AND(E18=$S$9,F18=$U$8),C18,"")&amp;" "&amp;IF(AND(E19=$S$9,F19=$U$8),C19,"")&amp;" "&amp;IF(AND(E20=$S$9,F20=$U$8),C20,"")&amp;" "&amp;IF(AND(E21=$S$9,F21=$U$8),C21,"")&amp;" "&amp;IF(AND(E22=$S$9,F22=$U$8),C22,"")&amp;" "&amp;IF(AND(E23=$S$9,F23=$U$8),C23,"")&amp;" "&amp;IF(AND(E24=$S$9,F24=$U$8),C24,"")&amp;" "&amp;IF(AND(E25=$S$9,F25=$U$8),C25,"")&amp;" "&amp;IF(AND(E26=$S$9,F26=$U$8),C26,"")&amp;" "&amp;IF(AND(E27=$S$9,F27=$U$8),C27,"")&amp;" "&amp;IF(AND(E28=$S$9,F28=$U$8),C28,"")&amp;" "&amp;IF(AND(E29=$S$9,F29=$U$8),C29,"")&amp;" "&amp;IF(AND(E30=$S$9,F30=$U$8),C30,"")&amp;" "&amp;IF(AND(E31=$S$9,F31=$U$8),C31,"")&amp;" "&amp;IF(AND(E32=$S$9,F32=$U$8),C32,"")&amp;" "&amp;IF(AND(E33=$S$9,F33=$U$8),C33,"")&amp;" "&amp;IF(AND(E34=$S$9,F34=$U$8),C34,"")&amp;" "&amp;IF(AND(E35=$S$9,F35=$U$8),C35,"")&amp;" "&amp;IF(AND(E36=$S$9,F36=$U$8),C36,"")&amp;" "&amp;IF(AND(E37=$S$9,F37=$U$8),C37,"")&amp;" "&amp;IF(AND(E38=$S$9,F38=$U$8),C38,"")&amp;" "&amp;IF(AND(E39=$S$9,F39=$U$8),C39,"")&amp;" "&amp;IF(AND(E40=$S$9,F40=$U$8),C40,"")&amp;" "&amp;IF(AND(E41=$S$9,F41=$U$8),C41,"")&amp;" "&amp;IF(AND(E42=$S$9,F42=$U$8),C42,"")&amp;" "&amp;IF(AND(E43=$S$9,F43=$U$8),C43,"")&amp;" "&amp;IF(AND(E44=$S$9,F44=$U$8),C44,"")&amp;" "&amp;IF(AND(E45=$S$9,F45=$U$8),C45,"")&amp;" "&amp;IF(AND(E46=$S$9,F46=$U$8),C46,"")&amp;" "&amp;IF(AND(E47=$S$9,F47=$U$8),C47,"")&amp;" "&amp;IF(AND(E48=$S$9,F48=$U$8),C48,"")&amp;" "&amp;IF(AND(E49=$S$9,F49=$U$8),C49,"")&amp;" "&amp;IF(AND(E50=$S$9,F50=$U$8),C50,"")&amp;" "&amp;IF(AND(E51=$S$9,F51=$U$8),C51,"")&amp;" "&amp;IF(AND(E52=$S$9,F52=$U$8),C52,"")&amp;" "&amp;IF(AND(E53=$S$9,F53=$U$8),C53,"")&amp;" "&amp;IF(AND(E54=$S$9,F54=$U$8),C54,"")&amp;" "&amp;IF(AND(E55=$S$9,F55=$U$8),C55,"")&amp;" "&amp;IF(AND(E56=$S$9,F56=$U$8),C56,"")&amp;" "&amp;IF(AND(E57=$S$9,F57=$U$8),C57,"")&amp;" "&amp;IF(AND(E58=$S$9,F58=$U$8),C58,"")&amp;" "&amp;IF(AND(E59=$S$9,F59=$U$8),C59,"")&amp;" "&amp;IF(AND(E60=$S$9,F60=$U$8),C60,"")&amp;" "&amp;IF(AND(E61=$S$9,F61=$U$8),C61,"")&amp;" "&amp;IF(AND(E62=$S$9,F62=$U$8),C62,"")&amp;" "&amp;IF(AND(E63=$S$9,F63=$U$8),C63,"")&amp;" "&amp;IF(AND(E64=$S$9,F64=$U$8),C64,"")&amp;" "&amp;IF(AND(E65=$S$9,F65=$U$8),C65,"")&amp;" "&amp;IF(AND(E66=$S$9,F66=$U$8),C66,"")&amp;" "&amp;IF(AND(E67=$S$9,F67=$U$8),C67,"")&amp;" "&amp;IF(AND(E68=$S$9,F68=$U$8),C68,"")&amp;" "&amp;IF(AND(E69=$S$9,F69=$U$8),C69,"")&amp;" "&amp;IF(AND(E70=$S$9,F70=$U$8),C70,"")&amp;" "&amp;IF(AND(E71=$S$9,F71=$U$8),C71,"")&amp;" "&amp;IF(AND(E72=$S$9,F72=$U$8),C72,"")&amp;" "&amp;IF(AND(E73=$S$9,F73=$U$8),C73,"")&amp;" "&amp;IF(AND(E74=$S$9,F74=$U$8),C74,"")&amp;" "&amp;IF(AND(E75=$S$9,F75=$U$8),C75,"")&amp;" "&amp;IF(AND(E76=$S$9,F76=$U$8),C76,"")&amp;" "&amp;IF(AND(E77=$S$9,F77=$U$8),C77,"")&amp;" "&amp;IF(AND(E78=$S$9,F78=$U$8),C78,"")&amp;" "&amp;IF(AND(E79=$S$9,F79=$U$8),C79,"")&amp;" "&amp;IF(AND(E80=$S$9,F80=$U$8),C80,"")&amp;" "&amp;IF(AND(E81=$S$9,F81=$U$8),C81,"")&amp;" "&amp;IF(AND(E82=$S$9,F82=$U$8),C82,"")&amp;" "&amp;IF(AND(E83=$S$9,F83=$U$8),C83,"")&amp;" "&amp;IF(AND(E84=$S$9,F84=$U$8),C84,"")&amp;" "&amp;IF(AND(E85=$S$9,F85=$U$8),C85,"")&amp;" "&amp;IF(AND(E86=$S$9,F86=$U$8),C86,"")&amp;" "&amp;IF(AND(E87=$S$9,F87=$U$8),C87,"")&amp;" "&amp;IF(AND(E88=$S$9,F88=$U$8),C88,"")&amp;" "&amp;IF(AND(E89=$S$9,F89=$U$8),C89,"")&amp;" "&amp;IF(AND(E90=$S$9,F90=$U$8),C90,"")</f>
        <v xml:space="preserve">                       R24                                                          </v>
      </c>
      <c r="M9" s="69" t="str">
        <f>+IF(AND(E9=$S$9,F9=$V$8),C9,"")&amp;" "&amp;IF(AND(E10=$S$9,F10=$V$8),C10,"")&amp;" "&amp;IF(AND(E11=$S$9,F11=$V$8),C11,"")&amp;" "&amp;IF(AND(E12=$S$9,F12=$V$8),C12,"")&amp;" "&amp;IF(AND(E13=$S$9,F13=$V$8),C13,"")&amp;" "&amp;IF(AND(E14=$S$9,F14=$V$8),C14,"")&amp;" "&amp;IF(AND(E15=$S$9,F15=$V$8),C15,"")&amp;" "&amp;IF(AND(E16=$S$9,F16=$V$8),C16,"")&amp;" "&amp;IF(AND(E17=$S$9,F17=$V$8),C17,"")&amp;" "&amp;IF(AND(E18=$S$9,F18=$V$8),C18,"")&amp;" "&amp;IF(AND(E19=$S$9,F19=$V$8),C19,"")&amp;" "&amp;IF(AND(E20=$S$9,F20=$V$8),C20,"")&amp;" "&amp;IF(AND(E21=$S$9,F21=$V$8),C21,"")&amp;" "&amp;IF(AND(E22=$S$9,F22=$V$8),C22,"")&amp;" "&amp;IF(AND(E23=$S$9,F23=$V$8),C23,"")&amp;" "&amp;IF(AND(E24=$S$9,F24=$V$8),C24,"")&amp;" "&amp;IF(AND(E25=$S$9,F25=$V$8),C25,"")&amp;" "&amp;IF(AND(E26=$S$9,F26=$V$8),C26,"")&amp;" "&amp;IF(AND(E27=$S$9,F27=$V$8),C27,"")&amp;" "&amp;IF(AND(E28=$S$9,F28=$V$8),C28,"")&amp;" "&amp;IF(AND(E29=$S$9,F29=$V$8),C29,"")&amp;" "&amp;IF(AND(E30=$S$9,F30=$V$8),C30,"")&amp;" "&amp;IF(AND(E31=$S$9,F31=$V$8),C31,"")&amp;" "&amp;IF(AND(E32=$S$9,F32=$V$8),C32,"")&amp;" "&amp;IF(AND(E33=$S$9,F33=$V$8),C33,"")&amp;" "&amp;IF(AND(E34=$S$9,F34=$V$8),C34,"")&amp;" "&amp;IF(AND(E35=$S$9,F35=$V$8),C35,"")&amp;" "&amp;IF(AND(E36=$S$9,F36=$V$8),C36,"")&amp;" "&amp;IF(AND(E37=$S$9,F37=$V$8),C37,"")&amp;" "&amp;IF(AND(E38=$S$9,F38=$V$8),C38,"")&amp;" "&amp;IF(AND(E39=$S$9,F39=$V$8),C39,"")&amp;" "&amp;IF(AND(E40=$S$9,F40=$V$8),C40,"")&amp;" "&amp;IF(AND(E41=$S$9,F41=$V$8),C41,"")&amp;" "&amp;IF(AND(E42=$S$9,F42=$V$8),C42,"")&amp;" "&amp;IF(AND(E43=$S$9,F43=$V$8),C43,"")&amp;" "&amp;IF(AND(E44=$S$9,F44=$V$8),C44,"")&amp;" "&amp;IF(AND(E45=$S$9,F45=$V$8),C45,"")&amp;" "&amp;IF(AND(E46=$S$9,F46=$V$8),C46,"")&amp;" "&amp;IF(AND(E47=$S$9,F47=$V$8),C47,"")&amp;" "&amp;IF(AND(E48=$S$9,F48=$V$8),C48,"")&amp;" "&amp;IF(AND(E49=$S$9,F49=$V$8),C49,"")&amp;" "&amp;IF(AND(E50=$S$9,F50=$V$8),C50,"")&amp;" "&amp;IF(AND(E51=$S$9,F51=$V$8),C51,"")&amp;" "&amp;IF(AND(E52=$S$9,F52=$V$8),C52,"")&amp;" "&amp;IF(AND(E53=$S$9,F53=$V$8),C53,"")&amp;" "&amp;IF(AND(E54=$S$9,F54=$V$8),C54,"")&amp;" "&amp;IF(AND(E55=$S$9,F55=$V$8),C55,"")&amp;" "&amp;IF(AND(E56=$S$9,F56=$V$8),C56,"")&amp;" "&amp;IF(AND(E57=$S$9,F57=$V$8),C57,"")&amp;" "&amp;IF(AND(E58=$S$9,F58=$V$8),C58,"")&amp;" "&amp;IF(AND(E59=$S$9,F59=$V$8),C59,"")&amp;" "&amp;IF(AND(E60=$S$9,F60=$V$8),C60,"")&amp;" "&amp;IF(AND(E61=$S$9,F61=$V$8),C61,"")&amp;" "&amp;IF(AND(E62=$S$9,F62=$V$8),C62,"")&amp;" "&amp;IF(AND(E63=$S$9,F63=$V$8),C63,"")&amp;" "&amp;IF(AND(E64=$S$9,F64=$V$8),C64,"")&amp;" "&amp;IF(AND(E65=$S$9,F65=$V$8),C65,"")&amp;" "&amp;IF(AND(E66=$S$9,F66=$V$8),C66,"")&amp;" "&amp;IF(AND(E67=$S$9,F67=$V$8),C67,"")&amp;" "&amp;IF(AND(E68=$S$9,F68=$V$8),C68,"")&amp;" "&amp;IF(AND(E69=$S$9,F69=$V$8),C69,"")&amp;" "&amp;IF(AND(E70=$S$9,F70=$V$8),C70,"")&amp;" "&amp;IF(AND(E71=$S$9,F71=$V$8),C71,"")&amp;" "&amp;IF(AND(E72=$S$9,F72=$V$8),C72,"")&amp;" "&amp;IF(AND(E73=$S$9,F73=$V$8),C73,"")&amp;" "&amp;IF(AND(E74=$S$9,F74=$V$8),C74,"")&amp;" "&amp;IF(AND(E75=$S$9,F75=$V$8),C75,"")&amp;" "&amp;IF(AND(E76=$S$9,F76=$V$8),C76,"")&amp;" "&amp;IF(AND(E77=$S$9,F77=$V$8),C77,"")&amp;" "&amp;IF(AND(E78=$S$9,F78=$V$8),C78,"")&amp;" "&amp;IF(AND(E79=$S$9,F79=$V$8),C79,"")&amp;" "&amp;IF(AND(E80=$S$9,F80=$V$8),C80,"")&amp;" "&amp;IF(AND(E81=$S$9,F81=$V$8),C81,"")&amp;" "&amp;IF(AND(E82=$S$9,F82=$V$8),C82,"")&amp;" "&amp;IF(AND(E83=$S$9,F83=$V$8),C83,"")&amp;" "&amp;IF(AND(E84=$S$9,F84=$V$8),C84,"")&amp;" "&amp;IF(AND(E85=$S$9,F85=$V$8),C85,"")&amp;" "&amp;IF(AND(E86=$S$9,F86=$V$8),C86,"")&amp;" "&amp;IF(AND(E87=$S$9,F87=$V$8),C87,"")&amp;" "&amp;IF(AND(E88=$S$9,F88=$V$8),C88,"")&amp;" "&amp;IF(AND(E89=$S$9,F89=$V$8),C89,"")&amp;" "&amp;IF(AND(E90=$S$9,F90=$V$8),C90,"")</f>
        <v xml:space="preserve">                     R22 R23  R25 R26                       R49                                 </v>
      </c>
      <c r="N9" s="69" t="str">
        <f>+IF(AND(E9=$S$9,F9=$W$8),C9,"")&amp;" "&amp;IF(AND(E10=$S$9,F10=$W$8),C10,"")&amp;" "&amp;IF(AND(E11=$S$9,F11=$W$8),C11,"")&amp;" "&amp;IF(AND(E12=$S$9,F12=$W$8),C12,"")&amp;" "&amp;IF(AND(E13=$S$9,F13=$W$8),C13,"")&amp;" "&amp;IF(AND(E14=$S$9,F14=$W$8),C14,"")&amp;" "&amp;IF(AND(E15=$S$9,F15=$W$8),C15,"")&amp;" "&amp;IF(AND(E16=$S$9,F16=$W$8),C16,"")&amp;" "&amp;IF(AND(E17=$S$9,F17=$W$8),C17,"")&amp;" "&amp;IF(AND(E18=$S$9,F18=$W$8),C18,"")&amp;" "&amp;IF(AND(E19=$S$9,F19=$W$8),C19,"")&amp;" "&amp;IF(AND(E20=$S$9,F20=$W$8),C20,"")&amp;" "&amp;IF(AND(E21=$S$9,F21=$W$8),C21,"")&amp;" "&amp;IF(AND(E22=$S$9,F22=$W$8),C22,"")&amp;" "&amp;IF(AND(E23=$S$9,F23=$W$8),C23,"")&amp;" "&amp;IF(AND(E24=$S$9,F24=$W$8),C24,"")&amp;" "&amp;IF(AND(E25=$S$9,F25=$W$8),C25,"")&amp;" "&amp;IF(AND(E26=$S$9,F26=$W$8),C26,"")&amp;" "&amp;IF(AND(E27=$S$9,F27=$W$8),C27,"")&amp;" "&amp;IF(AND(E28=$S$9,F28=$W$8),C28,"")&amp;" "&amp;IF(AND(E29=$S$9,F29=$W$8),C29,"")&amp;" "&amp;IF(AND(E30=$S$9,F30=$W$8),C30,"")&amp;" "&amp;IF(AND(E31=$S$9,F31=$W$8),C31,"")&amp;" "&amp;IF(AND(E32=$S$9,F32=$W$8),C32,"")&amp;" "&amp;IF(AND(E33=$S$9,F33=$W$8),C33,"")&amp;" "&amp;IF(AND(E34=$S$9,F34=$W$8),C34,"")&amp;" "&amp;IF(AND(E35=$S$9,F35=$W$8),C35,"")&amp;" "&amp;IF(AND(E36=$S$9,F36=$W$8),C36,"")&amp;" "&amp;IF(AND(E37=$S$9,F37=$W$8),C37,"")&amp;" "&amp;IF(AND(E38=$S$9,F38=$W$8),C38,"")&amp;" "&amp;IF(AND(E39=$S$9,F39=$W$8),C39,"")&amp;" "&amp;IF(AND(E40=$S$9,F40=$W$8),C40,"")&amp;" "&amp;IF(AND(E41=$S$9,F41=$W$8),C41,"")&amp;" "&amp;IF(AND(E42=$S$9,F42=$W$8),C42,"")&amp;" "&amp;IF(AND(E43=$S$9,F43=$W$8),C43,"")&amp;" "&amp;IF(AND(E44=$S$9,F44=$W$8),C44,"")&amp;" "&amp;IF(AND(E45=$S$9,F45=$W$8),C45,"")&amp;" "&amp;IF(AND(E46=$S$9,F46=$W$8),C46,"")&amp;" "&amp;IF(AND(E47=$S$9,F47=$W$8),C47,"")&amp;" "&amp;IF(AND(E48=$S$9,F48=$W$8),C48,"")&amp;" "&amp;IF(AND(E49=$S$9,F49=$W$8),C49,"")&amp;" "&amp;IF(AND(E50=$S$9,F50=$W$8),C50,"")&amp;" "&amp;IF(AND(E51=$S$9,F51=$W$8),C51,"")&amp;" "&amp;IF(AND(E52=$S$9,F52=$W$8),C52,"")&amp;" "&amp;IF(AND(E53=$S$9,F53=$W$8),C53,"")&amp;" "&amp;IF(AND(E54=$S$9,F54=$W$8),C54,"")&amp;" "&amp;IF(AND(E55=$S$9,F55=$W$8),C55,"")&amp;" "&amp;IF(AND(E56=$S$9,F56=$W$8),C56,"")&amp;" "&amp;IF(AND(E57=$S$9,F57=$W$8),C57,"")&amp;" "&amp;IF(AND(E58=$S$9,F58=$W$8),C58,"")&amp;" "&amp;IF(AND(E59=$S$9,F59=$W$8),C59,"")&amp;" "&amp;IF(AND(E60=$S$9,F60=$W$8),C60,"")&amp;" "&amp;IF(AND(E61=$S$9,F61=$W$8),C61,"")&amp;" "&amp;IF(AND(E62=$S$9,F62=$W$8),C62,"")&amp;" "&amp;IF(AND(E63=$S$9,F63=$W$8),C63,"")&amp;" "&amp;IF(AND(E64=$S$9,F64=$W$8),C64,"")&amp;" "&amp;IF(AND(E65=$S$9,F65=$W$8),C65,"")&amp;" "&amp;IF(AND(E66=$S$9,F66=$W$8),C66,"")&amp;" "&amp;IF(AND(E67=$S$9,F67=$W$8),C67,"")&amp;" "&amp;IF(AND(E68=$S$9,F68=$W$8),C68,"")&amp;" "&amp;IF(AND(E69=$S$9,F69=$W$8),C69,"")&amp;" "&amp;IF(AND(E70=$S$9,F70=$W$8),C70,"")&amp;" "&amp;IF(AND(E71=$S$9,F71=$W$8),C71,"")&amp;" "&amp;IF(AND(E72=$S$9,F72=$W$8),C72,"")&amp;" "&amp;IF(AND(E73=$S$9,F73=$W$8),C73,"")&amp;" "&amp;IF(AND(E74=$S$9,F74=$W$8),C74,"")&amp;" "&amp;IF(AND(E75=$S$9,F75=$W$8),C75,"")&amp;" "&amp;IF(AND(E76=$S$9,F76=$W$8),C76,"")&amp;" "&amp;IF(AND(E77=$S$9,F77=$W$8),C77,"")&amp;" "&amp;IF(AND(E78=$S$9,F78=$W$8),C78,"")&amp;" "&amp;IF(AND(E79=$S$9,F79=$W$8),C79,"")&amp;" "&amp;IF(AND(E80=$S$9,F80=$W$8),C80,"")&amp;" "&amp;IF(AND(E81=$S$9,F81=$W$8),C81,"")&amp;" "&amp;IF(AND(E82=$S$9,F82=$W$8),C82,"")&amp;" "&amp;IF(AND(E83=$S$9,F83=$W$8),C83,"")&amp;" "&amp;IF(AND(E84=$S$9,F84=$W$8),C84,"")&amp;" "&amp;IF(AND(E85=$S$9,F85=$W$8),C85,"")&amp;" "&amp;IF(AND(E86=$S$9,F86=$W$8),C86,"")&amp;" "&amp;IF(AND(E87=$S$9,F87=$W$8),C87,"")&amp;" "&amp;IF(AND(E88=$S$9,F88=$W$8),C88,"")&amp;" "&amp;IF(AND(E89=$S$9,F89=$W$8),C89,"")&amp;" "&amp;IF(AND(E90=$S$9,F90=$W$8),C90,"")</f>
        <v xml:space="preserve">       R8                     R29                                                     </v>
      </c>
      <c r="O9" s="70" t="str">
        <f>+IF(AND(E9=$S$9,F9=$X$8),C9,"")&amp;" "&amp;IF(AND(E10=$S$9,F10=$X$8),C10,"")&amp;" "&amp;IF(AND(E11=$S$9,F11=$X$8),C11,"")&amp;" "&amp;IF(AND(E12=$S$9,F12=$X$8),C12,"")&amp;" "&amp;IF(AND(E13=$S$9,F13=$X$8),C13,"")&amp;" "&amp;IF(AND(E14=$S$9,F14=$X$8),C14,"")&amp;" "&amp;IF(AND(E15=$S$9,F15=$X$8),C15,"")&amp;" "&amp;IF(AND(E16=$S$9,F16=$X$8),C16,"")&amp;" "&amp;IF(AND(E17=$S$9,F17=$X$8),C17,"")&amp;" "&amp;IF(AND(E18=$S$9,F18=$X$8),C18,"")&amp;" "&amp;IF(AND(E19=$S$9,F19=$X$8),C19,"")&amp;" "&amp;IF(AND(E20=$S$9,F20=$X$8),C20,"")&amp;" "&amp;IF(AND(E21=$S$9,F21=$X$8),C21,"")&amp;" "&amp;IF(AND(E22=$S$9,F22=$X$8),C22,"")&amp;" "&amp;IF(AND(E23=$S$9,F23=$X$8),C23,"")&amp;" "&amp;IF(AND(E24=$S$9,F24=$X$8),C24,"")&amp;" "&amp;IF(AND(E25=$S$9,F25=$X$8),C25,"")&amp;" "&amp;IF(AND(E26=$S$9,F26=$X$8),C26,"")&amp;" "&amp;IF(AND(E27=$S$9,F27=$X$8),C27,"")&amp;" "&amp;IF(AND(E28=$S$9,F28=$X$8),C28,"")&amp;" "&amp;IF(AND(E29=$S$9,F29=$X$8),C29,"")&amp;" "&amp;IF(AND(E30=$S$9,F30=$X$8),C30,"")&amp;" "&amp;IF(AND(E31=$S$9,F31=$X$8),C31,"")&amp;" "&amp;IF(AND(E32=$S$9,F32=$X$8),C32,"")&amp;" "&amp;IF(AND(E33=$S$9,F33=$X$8),C33,"")&amp;" "&amp;IF(AND(E34=$S$9,F34=$X$8),C34,"")&amp;" "&amp;IF(AND(E35=$S$9,F35=$X$8),C35,"")&amp;" "&amp;IF(AND(E36=$S$9,F36=$X$8),C36,"")&amp;" "&amp;IF(AND(E37=$S$9,F37=$X$8),C37,"")&amp;" "&amp;IF(AND(E38=$S$9,F38=$X$8),C38,"")&amp;" "&amp;IF(AND(E39=$S$9,F39=$X$8),C39,"")&amp;" "&amp;IF(AND(E40=$S$9,F40=$X$8),C40,"")&amp;" "&amp;IF(AND(E41=$S$9,F41=$X$8),C41,"")&amp;" "&amp;IF(AND(E42=$S$9,F42=$X$8),C42,"")&amp;" "&amp;IF(AND(E43=$S$9,F43=$X$8),C43,"")&amp;" "&amp;IF(AND(E44=$S$9,F44=$X$8),C44,"")&amp;" "&amp;IF(AND(E45=$S$9,F45=$X$8),C45,"")&amp;" "&amp;IF(AND(E46=$S$9,F46=$X$8),C46,"")&amp;" "&amp;IF(AND(E47=$S$9,F47=$X$8),C47,"")&amp;" "&amp;IF(AND(E48=$S$9,F48=$X$8),C48,"")&amp;" "&amp;IF(AND(E49=$S$9,F49=$X$8),C49,"")&amp;" "&amp;IF(AND(E50=$S$9,F50=$X$8),C50,"")&amp;" "&amp;IF(AND(E51=$S$9,F51=$X$8),C51,"")&amp;" "&amp;IF(AND(E52=$S$9,F52=$X$8),C52,"")&amp;" "&amp;IF(AND(E53=$S$9,F53=$X$8),C53,"")&amp;" "&amp;IF(AND(E54=$S$9,F54=$X$8),C54,"")&amp;" "&amp;IF(AND(E55=$S$9,F55=$X$8),C55,"")&amp;" "&amp;IF(AND(E56=$S$9,F56=$X$8),C56,"")&amp;" "&amp;IF(AND(E57=$S$9,F57=$X$8),C57,"")&amp;" "&amp;IF(AND(E58=$S$9,F58=$X$8),C58,"")&amp;" "&amp;IF(AND(E59=$S$9,F59=$X$8),C59,"")&amp;" "&amp;IF(AND(E60=$S$9,F60=$X$8),C60,"")&amp;" "&amp;IF(AND(E61=$S$9,F61=$X$8),C61,"")&amp;" "&amp;IF(AND(E62=$S$9,F62=$X$8),C62,"")&amp;" "&amp;IF(AND(E63=$S$9,F63=$X$8),C63,"")&amp;" "&amp;IF(AND(E64=$S$9,F64=$X$8),C64,"")&amp;" "&amp;IF(AND(E65=$S$9,F65=$X$8),C65,"")&amp;" "&amp;IF(AND(E66=$S$9,F66=$X$8),C66,"")&amp;" "&amp;IF(AND(E67=$S$9,F67=$X$8),C67,"")&amp;" "&amp;IF(AND(E68=$S$9,F68=$X$8),C68,"")&amp;" "&amp;IF(AND(E69=$S$9,F69=$X$8),C69,"")&amp;" "&amp;IF(AND(E70=$S$9,F70=$X$8),C70,"")&amp;" "&amp;IF(AND(E71=$S$9,F71=$X$8),C71,"")&amp;" "&amp;IF(AND(E72=$S$9,F72=$X$8),C72,"")&amp;" "&amp;IF(AND(E73=$S$9,F73=$X$8),C73,"")&amp;" "&amp;IF(AND(E74=$S$9,F74=$X$8),C74,"")&amp;" "&amp;IF(AND(E75=$S$9,F75=$X$8),C75,"")&amp;" "&amp;IF(AND(E76=$S$9,F76=$X$8),C76,"")&amp;" "&amp;IF(AND(E77=$S$9,F77=$X$8),C77,"")&amp;" "&amp;IF(AND(E78=$S$9,F78=$X$8),C78,"")&amp;" "&amp;IF(AND(E79=$S$9,F79=$X$8),C79,"")&amp;" "&amp;IF(AND(E80=$S$9,F80=$X$8),C80,"")&amp;" "&amp;IF(AND(E81=$S$9,F81=$X$8),C81,"")&amp;" "&amp;IF(AND(E82=$S$9,F82=$X$8),C82,"")&amp;" "&amp;IF(AND(E83=$S$9,F83=$X$8),C83,"")&amp;" "&amp;IF(AND(E84=$S$9,F84=$X$8),C84,"")&amp;" "&amp;IF(AND(E85=$S$9,F85=$X$8),C85,"")&amp;" "&amp;IF(AND(E86=$S$9,F86=$X$8),C86,"")&amp;" "&amp;IF(AND(E87=$S$9,F87=$X$8),C87,"")&amp;" "&amp;IF(AND(E88=$S$9,F88=$X$8),C88,"")&amp;" "&amp;IF(AND(E89=$S$9,F89=$X$8),C89,"")&amp;" "&amp;IF(AND(E90=$S$9,F90=$X$8),C90,"")</f>
        <v xml:space="preserve">        R9                                                                         </v>
      </c>
      <c r="P9" s="178"/>
      <c r="Q9" s="624" t="s">
        <v>607</v>
      </c>
      <c r="R9" s="88">
        <v>1</v>
      </c>
      <c r="S9" s="86" t="s">
        <v>624</v>
      </c>
      <c r="T9" s="69" t="s">
        <v>616</v>
      </c>
      <c r="U9" s="69" t="s">
        <v>616</v>
      </c>
      <c r="V9" s="69" t="s">
        <v>616</v>
      </c>
      <c r="W9" s="69" t="s">
        <v>616</v>
      </c>
      <c r="X9" s="70" t="s">
        <v>612</v>
      </c>
    </row>
    <row r="10" spans="1:24" ht="218.25" customHeight="1" x14ac:dyDescent="0.25">
      <c r="A10" s="115" t="str">
        <f>'CONTEXTO E IDENTIFICACIÓN'!D56</f>
        <v>Direccionamiento Estratégico y Planeación</v>
      </c>
      <c r="B10" s="139" t="str">
        <f>'CONTEXTO E IDENTIFICACIÓN'!F56</f>
        <v>Gestión Estratégica</v>
      </c>
      <c r="C10" s="140" t="str">
        <f>'CONTEXTO E IDENTIFICACIÓN'!A56</f>
        <v>R2</v>
      </c>
      <c r="D10" s="177" t="str">
        <f>'CONTEXTO E IDENTIFICACIÓN'!N56</f>
        <v>Posibilidad de pérdida Reputacional  por la desarticulación de los elementos del Plan Estratégico Institucional (PEI) con los planes y proyectos del IGAC debido a:
1. Desconocimiento del plan estratégico y objetivos institucionales por parte de las áreas misionales y administrativas. 
2. Falta de articulación de las áreas misionales, estratégicas y de apoyo de la Entidad para el desarrollo de sus funciones.
3. Falta de compromiso de la Alta Dirección para el monitoreo del cumplimiento de las metas del plan estratégico.
4. Ausencia de comunicación con entidades del mismo sector para el cumplimiento de metas y proyectos.</v>
      </c>
      <c r="E10" s="191" t="str">
        <f>'PROB E IMPACTO INHERENTE'!I10</f>
        <v>Muy Baja</v>
      </c>
      <c r="F10" s="191" t="str">
        <f>'PROB E IMPACTO INHERENTE'!Q10</f>
        <v>Moderado</v>
      </c>
      <c r="G10" s="194" t="str">
        <f>+IF(E10=$S$9,IF(F10=$T$8,$T$9,IF(F10=$U$8,$U$9,IF(F10=$V$8,$V$9,IF(F10=$W$8,$W$9,IF(F10=$X$8,$X$9))))),IF(E10=$S$10,IF(F10=$T$8,$T$10,IF(F10=$U$8,$U$10,IF(F10=$V$8,$V$10,IF(F10=$W$8,$W$10,IF(F10=$X$8,$X$10))))),IF(E10=$S$11,IF(F10=$T$8,$T$11,IF(F10=$U$8,$U$11,IF(F10=$V$8,$V$11,IF(F10=$W$8,$W$11,IF(F10=$X$8,$X$11))))),IF(E10=$S$12,IF(F10=$T$8,$T$12,IF(F10=$U$8,$U$12,IF(F10=$V$8,$V$12,IF(F10=$W$8,$W$12,IF(F10=$X$8,$X$12))))),IF(E10=$S$13,IF(F10=$T$8,$T$13,IF(F10=$U$8,$U$13,IF(F10=$V$8,$V$13,IF(F10=$W$8,$W$13,IF(F10=$X$8,$X$13))))),"")))))</f>
        <v>Moderado</v>
      </c>
      <c r="H10" s="178"/>
      <c r="I10" s="622"/>
      <c r="J10" s="67" t="s">
        <v>620</v>
      </c>
      <c r="K10" s="71" t="str">
        <f>+IF(AND(E9=$S$10,F9=$T$8),C9,"")&amp;" "&amp;IF(AND(E10=$S$10,F10=$T$8),C10,"")&amp;" "&amp;IF(AND(E11=$S$10,F11=$T$8),C11,"")&amp;" "&amp;IF(AND(E12=$S$10,F12=$T$8),C12,"")&amp;" "&amp;IF(AND(E13=$S$10,F13=$T$8),C13,"")&amp;" "&amp;IF(AND(E14=$S$10,F14=$T$8),C14,"")&amp;" "&amp;IF(AND(E15=$S$10,F15=$T$8),C15,"")&amp;" "&amp;IF(AND(E16=$S$10,F16=$T$8),C16,"")&amp;" "&amp;IF(AND(E17=$S$10,F17=$T$8),C17,"")&amp;" "&amp;IF(AND(E18=$S$10,F18=$T$8),C18,"")&amp;" "&amp;IF(AND(E19=$S$10,F19=$T$8),C19,"")&amp;" "&amp;IF(AND(E20=$S$10,F20=$T$8),C20,"")&amp;" "&amp;IF(AND(E21=$S$10,F21=$T$8),C21,"")&amp;" "&amp;IF(AND(E22=$S$10,F22=$T$8),C22,"")&amp;" "&amp;IF(AND(E23=$S$10,F23=$T$8),C23,"")&amp;" "&amp;IF(AND(E24=$S$10,F24=$T$8),C24,"")&amp;" "&amp;IF(AND(E25=$S$10,F25=$T$8),C25,"")&amp;" "&amp;IF(AND(E26=$S$10,F26=$T$8),C26,"")&amp;" "&amp;IF(AND(E27=$S$10,F27=$T$8),C27,"")&amp;" "&amp;IF(AND(E28=$S$10,F28=$T$8),C28,"")&amp;" "&amp;IF(AND(E29=$S$10,F29=$T$8),C29,"")&amp;" "&amp;IF(AND(E30=$S$10,F30=$T$8),C30,"")&amp;" "&amp;IF(AND(E31=$S$10,F31=$T$8),C31,"")&amp;" "&amp;IF(AND(E32=$S$10,F32=$T$8),C32,"")&amp;" "&amp;IF(AND(E33=$S$10,F33=$T$8),C33,"")&amp;" "&amp;IF(AND(E34=$S$10,F34=$T$8),C34,"")&amp;" "&amp;IF(AND(E35=$S$10,F35=$T$8),C35,"")&amp;" "&amp;IF(AND(E36=$S$10,F36=$T$8),C36,"")&amp;" "&amp;IF(AND(E37=$S$10,F37=$T$8),C37,"")&amp;" "&amp;IF(AND(E38=$S$10,F38=$T$8),C38,"")&amp;" "&amp;IF(AND(E39=$S$10,F39=$T$8),C39,"")&amp;" "&amp;IF(AND(E40=$S$10,F40=$T$8),C40,"")&amp;" "&amp;IF(AND(E41=$S$10,F41=$T$8),C41,"")&amp;" "&amp;IF(AND(E42=$S$10,F42=$T$8),C42,"")&amp;" "&amp;IF(AND(E43=$S$10,F43=$T$8),C43,"")&amp;" "&amp;IF(AND(E44=$S$10,F44=$T$8),C44,"")&amp;" "&amp;IF(AND(E45=$S$10,F45=$T$8),C45,"")&amp;" "&amp;IF(AND(E46=$S$10,F46=$T$8),C46,"")&amp;" "&amp;IF(AND(E47=$S$10,F47=$T$8),C47,"")&amp;" "&amp;IF(AND(E48=$S$10,F48=$T$8),C48,"")&amp;" "&amp;IF(AND(E49=$S$10,F49=$T$8),C49,"")&amp;" "&amp;IF(AND(E50=$S$10,F50=$T$8),C50,"")&amp;" "&amp;IF(AND(E51=$S$10,F51=$T$8),C51,"")&amp;" "&amp;IF(AND(E52=$S$10,F52=$T$8),C52,"")&amp;" "&amp;IF(AND(E53=$S$10,F53=$T$8),C53,"")&amp;" "&amp;IF(AND(E54=$S$10,F54=$T$8),C54,"")&amp;" "&amp;IF(AND(E55=$S$10,F55=$T$8),C55,"")&amp;" "&amp;IF(AND(E56=$S$10,F56=$T$8),C56,"")&amp;" "&amp;IF(AND(E57=$S$10,F57=$T$8),C57,"")&amp;" "&amp;IF(AND(E58=$S$10,F58=$T$8),C58,"")&amp;" "&amp;IF(AND(E59=$S$10,F59=$T$8),C59,"")&amp;" "&amp;IF(AND(E60=$S$10,F60=$T$8),C60,"")&amp;" "&amp;IF(AND(E61=$S$10,F61=$T$8),C61,"")&amp;" "&amp;IF(AND(E62=$S$10,F62=$T$8),C62,"")&amp;" "&amp;IF(AND(E63=$S$10,F63=$T$8),C63,"")&amp;" "&amp;IF(AND(E64=$S$10,F64=$T$8),C64,"")&amp;" "&amp;IF(AND(E65=$S$10,F65=$T$8),C65,"")&amp;" "&amp;IF(AND(E66=$S$10,F66=$T$8),C66,"")&amp;" "&amp;IF(AND(E67=$S$10,F67=$T$8),C67,"")&amp;" "&amp;IF(AND(E68=$S$10,F68=$T$8),C68,"")&amp;" "&amp;IF(AND(E69=$S$10,F69=$T$8),C69,"")&amp;" "&amp;IF(AND(E70=$S$10,F70=$T$8),C70,"")&amp;" "&amp;IF(AND(E71=$S$10,F71=$T$8),C71,"")&amp;" "&amp;IF(AND(E72=$S$10,F72=$T$8),C72,"")&amp;" "&amp;IF(AND(E73=$S$10,F73=$T$8),C73,"")&amp;" "&amp;IF(AND(E74=$S$10,F74=$T$8),C74,"")&amp;" "&amp;IF(AND(E75=$S$10,F75=$T$8),C75,"")&amp;" "&amp;IF(AND(E76=$S$10,F76=$T$8),C76,"")&amp;" "&amp;IF(AND(E77=$S$10,F77=$T$8),C77,"")&amp;" "&amp;IF(AND(E78=$S$10,F78=$T$8),C78,"")&amp;" "&amp;IF(AND(E79=$S$10,F79=$T$8),C79,"")&amp;" "&amp;IF(AND(E80=$S$10,F80=$T$8),C80,"")&amp;" "&amp;IF(AND(E81=$S$10,F81=$T$8),C81,"")&amp;" "&amp;IF(AND(E82=$S$10,F82=$T$8),C82,"")&amp;" "&amp;IF(AND(E83=$S$10,F83=$T$8),C83,"")&amp;" "&amp;IF(AND(E84=$S$10,F84=$T$8),C84,"")&amp;" "&amp;IF(AND(E85=$S$10,F85=$T$8),C85,"")&amp;" "&amp;IF(AND(E86=$S$10,F86=$T$8),C86,"")&amp;" "&amp;IF(AND(E87=$S$10,F87=$T$8),C87,"")&amp;" "&amp;IF(AND(E88=$S$10,F88=$T$8),C88,"")&amp;" "&amp;IF(AND(E89=$S$10,F89=$T$8),C89,"")&amp;" "&amp;IF(AND(E90=$S$10,F90=$T$8),C90,"")</f>
        <v xml:space="preserve">                                   R36                                              </v>
      </c>
      <c r="L10" s="71" t="str">
        <f>+IF(AND(E9=$S$10,F9=$U$8),C9,"")&amp;" "&amp;IF(AND(E10=$S$10,F10=$U$8),C10,"")&amp;" "&amp;IF(AND(E11=$S$10,F11=$U$8),C11,"")&amp;" "&amp;IF(AND(E12=$S$10,F12=$U$8),C12,"")&amp;" "&amp;IF(AND(E13=$S$10,F13=$U$8),C13,"")&amp;" "&amp;IF(AND(E14=$S$10,F14=$U$8),C14,"")&amp;" "&amp;IF(AND(E15=$S$10,F15=$U$8),C15,"")&amp;" "&amp;IF(AND(E16=$S$10,F16=$U$8),C16,"")&amp;" "&amp;IF(AND(E17=$S$10,F17=$U$8),C17,"")&amp;" "&amp;IF(AND(E18=$S$10,F18=$U$8),C18,"")&amp;" "&amp;IF(AND(E19=$S$10,F19=$U$8),C19,"")&amp;" "&amp;IF(AND(E20=$S$10,F20=$U$8),C20,"")&amp;" "&amp;IF(AND(E21=$S$10,F21=$U$8),C21,"")&amp;" "&amp;IF(AND(E22=$S$10,F22=$U$8),C22,"")&amp;" "&amp;IF(AND(E23=$S$10,F23=$U$8),C23,"")&amp;" "&amp;IF(AND(E24=$S$10,F24=$U$8),C24,"")&amp;" "&amp;IF(AND(E25=$S$10,F25=$U$8),C25,"")&amp;" "&amp;IF(AND(E26=$S$10,F26=$U$8),C26,"")&amp;" "&amp;IF(AND(E27=$S$10,F27=$U$8),C27,"")&amp;" "&amp;IF(AND(E28=$S$10,F28=$U$8),C28,"")&amp;" "&amp;IF(AND(E29=$S$10,F29=$U$8),C29,"")&amp;" "&amp;IF(AND(E30=$S$10,F30=$U$8),C30,"")&amp;" "&amp;IF(AND(E31=$S$10,F31=$U$8),C31,"")&amp;" "&amp;IF(AND(E32=$S$10,F32=$U$8),C32,"")&amp;" "&amp;IF(AND(E33=$S$10,F33=$U$8),C33,"")&amp;" "&amp;IF(AND(E34=$S$10,F34=$U$8),C34,"")&amp;" "&amp;IF(AND(E35=$S$10,F35=$U$8),C35,"")&amp;" "&amp;IF(AND(E36=$S$10,F36=$U$8),C36,"")&amp;" "&amp;IF(AND(E37=$S$10,F37=$U$8),C37,"")&amp;" "&amp;IF(AND(E38=$S$10,F38=$U$8),C38,"")&amp;" "&amp;IF(AND(E39=$S$10,F39=$U$8),C39,"")&amp;" "&amp;IF(AND(E40=$S$10,F40=$U$8),C40,"")&amp;" "&amp;IF(AND(E41=$S$10,F41=$U$8),C41,"")&amp;" "&amp;IF(AND(E42=$S$10,F42=$U$8),C42,"")&amp;" "&amp;IF(AND(E43=$S$10,F43=$U$8),C43,"")&amp;" "&amp;IF(AND(E44=$S$10,F44=$U$8),C44,"")&amp;" "&amp;IF(AND(E45=$S$10,F45=$U$8),C45,"")&amp;" "&amp;IF(AND(E46=$S$10,F46=$U$8),C46,"")&amp;" "&amp;IF(AND(E47=$S$10,F47=$U$8),C47,"")&amp;" "&amp;IF(AND(E48=$S$10,F48=$U$8),C48,"")&amp;" "&amp;IF(AND(E49=$S$10,F49=$U$8),C49,"")&amp;" "&amp;IF(AND(E50=$S$10,F50=$U$8),C50,"")&amp;" "&amp;IF(AND(E51=$S$10,F51=$U$8),C51,"")&amp;" "&amp;IF(AND(E52=$S$10,F52=$U$8),C52,"")&amp;" "&amp;IF(AND(E53=$S$10,F53=$U$8),C53,"")&amp;" "&amp;IF(AND(E54=$S$10,F54=$U$8),C54,"")&amp;" "&amp;IF(AND(E55=$S$10,F55=$U$8),C55,"")&amp;" "&amp;IF(AND(E56=$S$10,F56=$U$8),C56,"")&amp;" "&amp;IF(AND(E57=$S$10,F57=$U$8),C57,"")&amp;" "&amp;IF(AND(E58=$S$10,F58=$U$8),C58,"")&amp;" "&amp;IF(AND(E59=$S$10,F59=$U$8),C59,"")&amp;" "&amp;IF(AND(E60=$S$10,F60=$U$8),C60,"")&amp;" "&amp;IF(AND(E61=$S$10,F61=$U$8),C61,"")&amp;" "&amp;IF(AND(E62=$S$10,F62=$U$8),C62,"")&amp;" "&amp;IF(AND(E63=$S$10,F63=$U$8),C63,"")&amp;" "&amp;IF(AND(E64=$S$10,F64=$U$8),C64,"")&amp;" "&amp;IF(AND(E65=$S$10,F65=$U$8),C65,"")&amp;" "&amp;IF(AND(E66=$S$10,F66=$U$8),C66,"")&amp;" "&amp;IF(AND(E67=$S$10,F67=$U$8),C67,"")&amp;" "&amp;IF(AND(E68=$S$10,F68=$U$8),C68,"")&amp;" "&amp;IF(AND(E69=$S$10,F69=$U$8),C69,"")&amp;" "&amp;IF(AND(E70=$S$10,F70=$U$8),C70,"")&amp;" "&amp;IF(AND(E71=$S$10,F71=$U$8),C71,"")&amp;" "&amp;IF(AND(E72=$S$10,F72=$U$8),C72,"")&amp;" "&amp;IF(AND(E73=$S$10,F73=$U$8),C73,"")&amp;" "&amp;IF(AND(E74=$S$10,F74=$U$8),C74,"")&amp;" "&amp;IF(AND(E75=$S$10,F75=$U$8),C75,"")&amp;" "&amp;IF(AND(E76=$S$10,F76=$U$8),C76,"")&amp;" "&amp;IF(AND(E77=$S$10,F77=$U$8),C77,"")&amp;" "&amp;IF(AND(E78=$S$10,F78=$U$8),C78,"")&amp;" "&amp;IF(AND(E79=$S$10,F79=$U$8),C79,"")&amp;" "&amp;IF(AND(E80=$S$10,F80=$U$8),C80,"")&amp;" "&amp;IF(AND(E81=$S$10,F81=$U$8),C81,"")&amp;" "&amp;IF(AND(E82=$S$10,F82=$U$8),C82,"")&amp;" "&amp;IF(AND(E83=$S$10,F83=$U$8),C83,"")&amp;" "&amp;IF(AND(E84=$S$10,F84=$U$8),C84,"")&amp;" "&amp;IF(AND(E85=$S$10,F85=$U$8),C85,"")&amp;" "&amp;IF(AND(E86=$S$10,F86=$U$8),C86,"")&amp;" "&amp;IF(AND(E87=$S$10,F87=$U$8),C87,"")&amp;" "&amp;IF(AND(E88=$S$10,F88=$U$8),C88,"")&amp;" "&amp;IF(AND(E89=$S$10,F89=$U$8),C89,"")&amp;" "&amp;IF(AND(E90=$S$10,F90=$U$8),C90,"")</f>
        <v xml:space="preserve">                                                                                 </v>
      </c>
      <c r="M10" s="69" t="str">
        <f>+IF(AND(E9=$S$10,F9=$V$8),C9,"")&amp;" "&amp;IF(AND(E10=$S$10,F10=$V$8),C10,"")&amp;" "&amp;IF(AND(E11=$S$10,F11=$V$8),C11,"")&amp;" "&amp;IF(AND(E12=$S$10,F12=$V$8),C12,"")&amp;" "&amp;IF(AND(E13=$S$10,F13=$V$8),C13,"")&amp;" "&amp;IF(AND(E14=$S$10,F14=$V$8),C14,"")&amp;" "&amp;IF(AND(E15=$S$10,F15=$V$8),C15,"")&amp;" "&amp;IF(AND(E16=$S$10,F16=$V$8),C16,"")&amp;" "&amp;IF(AND(E17=$S$10,F17=$V$8),C17,"")&amp;" "&amp;IF(AND(E18=$S$10,F18=$V$8),C18,"")&amp;" "&amp;IF(AND(E19=$S$10,F19=$V$8),C19,"")&amp;" "&amp;IF(AND(E20=$S$10,F20=$V$8),C20,"")&amp;" "&amp;IF(AND(E21=$S$10,F21=$V$8),C21,"")&amp;" "&amp;IF(AND(E22=$S$10,F22=$V$8),C22,"")&amp;" "&amp;IF(AND(E23=$S$10,F23=$V$8),C23,"")&amp;" "&amp;IF(AND(E24=$S$10,F24=$V$8),C24,"")&amp;" "&amp;IF(AND(E25=$S$10,F25=$V$8),C25,"")&amp;" "&amp;IF(AND(E26=$S$10,F26=$V$8),C26,"")&amp;" "&amp;IF(AND(E27=$S$10,F27=$V$8),C27,"")&amp;" "&amp;IF(AND(E28=$S$10,F28=$V$8),C28,"")&amp;" "&amp;IF(AND(E29=$S$10,F29=$V$8),C29,"")&amp;" "&amp;IF(AND(E30=$S$10,F30=$V$8),C30,"")&amp;" "&amp;IF(AND(E31=$S$10,F31=$V$8),C31,"")&amp;" "&amp;IF(AND(E32=$S$10,F32=$V$8),C32,"")&amp;" "&amp;IF(AND(E33=$S$10,F33=$V$8),C33,"")&amp;" "&amp;IF(AND(E34=$S$10,F34=$V$8),C34,"")&amp;" "&amp;IF(AND(E35=$S$10,F35=$V$8),C35,"")&amp;" "&amp;IF(AND(E36=$S$10,F36=$V$8),C36,"")&amp;" "&amp;IF(AND(E37=$S$10,F37=$V$8),C37,"")&amp;" "&amp;IF(AND(E38=$S$10,F38=$V$8),C38,"")&amp;" "&amp;IF(AND(E39=$S$10,F39=$V$8),C39,"")&amp;" "&amp;IF(AND(E40=$S$10,F40=$V$8),C40,"")&amp;" "&amp;IF(AND(E41=$S$10,F41=$V$8),C41,"")&amp;" "&amp;IF(AND(E42=$S$10,F42=$V$8),C42,"")&amp;" "&amp;IF(AND(E43=$S$10,F43=$V$8),C43,"")&amp;" "&amp;IF(AND(E44=$S$10,F44=$V$8),C44,"")&amp;" "&amp;IF(AND(E45=$S$10,F45=$V$8),C45,"")&amp;" "&amp;IF(AND(E46=$S$10,F46=$V$8),C46,"")&amp;" "&amp;IF(AND(E47=$S$10,F47=$V$8),C47,"")&amp;" "&amp;IF(AND(E48=$S$10,F48=$V$8),C48,"")&amp;" "&amp;IF(AND(E49=$S$10,F49=$V$8),C49,"")&amp;" "&amp;IF(AND(E50=$S$10,F50=$V$8),C50,"")&amp;" "&amp;IF(AND(E51=$S$10,F51=$V$8),C51,"")&amp;" "&amp;IF(AND(E52=$S$10,F52=$V$8),C52,"")&amp;" "&amp;IF(AND(E53=$S$10,F53=$V$8),C53,"")&amp;" "&amp;IF(AND(E54=$S$10,F54=$V$8),C54,"")&amp;" "&amp;IF(AND(E55=$S$10,F55=$V$8),C55,"")&amp;" "&amp;IF(AND(E56=$S$10,F56=$V$8),C56,"")&amp;" "&amp;IF(AND(E57=$S$10,F57=$V$8),C57,"")&amp;" "&amp;IF(AND(E58=$S$10,F58=$V$8),C58,"")&amp;" "&amp;IF(AND(E59=$S$10,F59=$V$8),C59,"")&amp;" "&amp;IF(AND(E60=$S$10,F60=$V$8),C60,"")&amp;" "&amp;IF(AND(E61=$S$10,F61=$V$8),C61,"")&amp;" "&amp;IF(AND(E62=$S$10,F62=$V$8),C62,"")&amp;" "&amp;IF(AND(E63=$S$10,F63=$V$8),C63,"")&amp;" "&amp;IF(AND(E64=$S$10,F64=$V$8),C64,"")&amp;" "&amp;IF(AND(E65=$S$10,F65=$V$8),C65,"")&amp;" "&amp;IF(AND(E66=$S$10,F66=$V$8),C66,"")&amp;" "&amp;IF(AND(E67=$S$10,F67=$V$8),C67,"")&amp;" "&amp;IF(AND(E68=$S$10,F68=$V$8),C68,"")&amp;" "&amp;IF(AND(E69=$S$10,F69=$V$8),C69,"")&amp;" "&amp;IF(AND(E70=$S$10,F70=$V$8),C70,"")&amp;" "&amp;IF(AND(E71=$S$10,F71=$V$8),C71,"")&amp;" "&amp;IF(AND(E72=$S$10,F72=$V$8),C72,"")&amp;" "&amp;IF(AND(E73=$S$10,F73=$V$8),C73,"")&amp;" "&amp;IF(AND(E74=$S$10,F74=$V$8),C74,"")&amp;" "&amp;IF(AND(E75=$S$10,F75=$V$8),C75,"")&amp;" "&amp;IF(AND(E76=$S$10,F76=$V$8),C76,"")&amp;" "&amp;IF(AND(E77=$S$10,F77=$V$8),C77,"")&amp;" "&amp;IF(AND(E78=$S$10,F78=$V$8),C78,"")&amp;" "&amp;IF(AND(E79=$S$10,F79=$V$8),C79,"")&amp;" "&amp;IF(AND(E80=$S$10,F80=$V$8),C80,"")&amp;" "&amp;IF(AND(E81=$S$10,F81=$V$8),C81,"")&amp;" "&amp;IF(AND(E82=$S$10,F82=$V$8),C82,"")&amp;" "&amp;IF(AND(E83=$S$10,F83=$V$8),C83,"")&amp;" "&amp;IF(AND(E84=$S$10,F84=$V$8),C84,"")&amp;" "&amp;IF(AND(E85=$S$10,F85=$V$8),C85,"")&amp;" "&amp;IF(AND(E86=$S$10,F86=$V$8),C86,"")&amp;" "&amp;IF(AND(E87=$S$10,F87=$V$8),C87,"")&amp;" "&amp;IF(AND(E88=$S$10,F88=$V$8),C88,"")&amp;" "&amp;IF(AND(E89=$S$10,F89=$V$8),C89,"")&amp;" "&amp;IF(AND(E90=$S$10,F90=$V$8),C90,"")</f>
        <v xml:space="preserve">                           R28     R33        R41 R42                                        </v>
      </c>
      <c r="N10" s="69" t="str">
        <f>+IF(AND(E9=$S$10,F9=$W$8),C9,"")&amp;" "&amp;IF(AND(E10=$S$10,F10=$W$8),C10,"")&amp;" "&amp;IF(AND(E11=$S$10,F11=$W$8),C11,"")&amp;" "&amp;IF(AND(E12=$S$10,F12=$W$8),C12,"")&amp;" "&amp;IF(AND(E13=$S$10,F13=$W$8),C13,"")&amp;" "&amp;IF(AND(E14=$S$10,F14=$W$8),C14,"")&amp;" "&amp;IF(AND(E15=$S$10,F15=$W$8),C15,"")&amp;" "&amp;IF(AND(E16=$S$10,F16=$W$8),C16,"")&amp;" "&amp;IF(AND(E17=$S$10,F17=$W$8),C17,"")&amp;" "&amp;IF(AND(E18=$S$10,F18=$W$8),C18,"")&amp;" "&amp;IF(AND(E19=$S$10,F19=$W$8),C19,"")&amp;" "&amp;IF(AND(E20=$S$10,F20=$W$8),C20,"")&amp;" "&amp;IF(AND(E21=$S$10,F21=$W$8),C21,"")&amp;" "&amp;IF(AND(E22=$S$10,F22=$W$8),C22,"")&amp;" "&amp;IF(AND(E23=$S$10,F23=$W$8),C23,"")&amp;" "&amp;IF(AND(E24=$S$10,F24=$W$8),C24,"")&amp;" "&amp;IF(AND(E25=$S$10,F25=$W$8),C25,"")&amp;" "&amp;IF(AND(E26=$S$10,F26=$W$8),C26,"")&amp;" "&amp;IF(AND(E27=$S$10,F27=$W$8),C27,"")&amp;" "&amp;IF(AND(E28=$S$10,F28=$W$8),C28,"")&amp;" "&amp;IF(AND(E29=$S$10,F29=$W$8),C29,"")&amp;" "&amp;IF(AND(E30=$S$10,F30=$W$8),C30,"")&amp;" "&amp;IF(AND(E31=$S$10,F31=$W$8),C31,"")&amp;" "&amp;IF(AND(E32=$S$10,F32=$W$8),C32,"")&amp;" "&amp;IF(AND(E33=$S$10,F33=$W$8),C33,"")&amp;" "&amp;IF(AND(E34=$S$10,F34=$W$8),C34,"")&amp;" "&amp;IF(AND(E35=$S$10,F35=$W$8),C35,"")&amp;" "&amp;IF(AND(E36=$S$10,F36=$W$8),C36,"")&amp;" "&amp;IF(AND(E37=$S$10,F37=$W$8),C37,"")&amp;" "&amp;IF(AND(E38=$S$10,F38=$W$8),C38,"")&amp;" "&amp;IF(AND(E39=$S$10,F39=$W$8),C39,"")&amp;" "&amp;IF(AND(E40=$S$10,F40=$W$8),C40,"")&amp;" "&amp;IF(AND(E41=$S$10,F41=$W$8),C41,"")&amp;" "&amp;IF(AND(E42=$S$10,F42=$W$8),C42,"")&amp;" "&amp;IF(AND(E43=$S$10,F43=$W$8),C43,"")&amp;" "&amp;IF(AND(E44=$S$10,F44=$W$8),C44,"")&amp;" "&amp;IF(AND(E45=$S$10,F45=$W$8),C45,"")&amp;" "&amp;IF(AND(E46=$S$10,F46=$W$8),C46,"")&amp;" "&amp;IF(AND(E47=$S$10,F47=$W$8),C47,"")&amp;" "&amp;IF(AND(E48=$S$10,F48=$W$8),C48,"")&amp;" "&amp;IF(AND(E49=$S$10,F49=$W$8),C49,"")&amp;" "&amp;IF(AND(E50=$S$10,F50=$W$8),C50,"")&amp;" "&amp;IF(AND(E51=$S$10,F51=$W$8),C51,"")&amp;" "&amp;IF(AND(E52=$S$10,F52=$W$8),C52,"")&amp;" "&amp;IF(AND(E53=$S$10,F53=$W$8),C53,"")&amp;" "&amp;IF(AND(E54=$S$10,F54=$W$8),C54,"")&amp;" "&amp;IF(AND(E55=$S$10,F55=$W$8),C55,"")&amp;" "&amp;IF(AND(E56=$S$10,F56=$W$8),C56,"")&amp;" "&amp;IF(AND(E57=$S$10,F57=$W$8),C57,"")&amp;" "&amp;IF(AND(E58=$S$10,F58=$W$8),C58,"")&amp;" "&amp;IF(AND(E59=$S$10,F59=$W$8),C59,"")&amp;" "&amp;IF(AND(E60=$S$10,F60=$W$8),C60,"")&amp;" "&amp;IF(AND(E61=$S$10,F61=$W$8),C61,"")&amp;" "&amp;IF(AND(E62=$S$10,F62=$W$8),C62,"")&amp;" "&amp;IF(AND(E63=$S$10,F63=$W$8),C63,"")&amp;" "&amp;IF(AND(E64=$S$10,F64=$W$8),C64,"")&amp;" "&amp;IF(AND(E65=$S$10,F65=$W$8),C65,"")&amp;" "&amp;IF(AND(E66=$S$10,F66=$W$8),C66,"")&amp;" "&amp;IF(AND(E67=$S$10,F67=$W$8),C67,"")&amp;" "&amp;IF(AND(E68=$S$10,F68=$W$8),C68,"")&amp;" "&amp;IF(AND(E69=$S$10,F69=$W$8),C69,"")&amp;" "&amp;IF(AND(E70=$S$10,F70=$W$8),C70,"")&amp;" "&amp;IF(AND(E71=$S$10,F71=$W$8),C71,"")&amp;" "&amp;IF(AND(E72=$S$10,F72=$W$8),C72,"")&amp;" "&amp;IF(AND(E73=$S$10,F73=$W$8),C73,"")&amp;" "&amp;IF(AND(E74=$S$10,F74=$W$8),C74,"")&amp;" "&amp;IF(AND(E75=$S$10,F75=$W$8),C75,"")&amp;" "&amp;IF(AND(E76=$S$10,F76=$W$8),C76,"")&amp;" "&amp;IF(AND(E77=$S$10,F77=$W$8),C77,"")&amp;" "&amp;IF(AND(E78=$S$10,F78=$W$8),C78,"")&amp;" "&amp;IF(AND(E79=$S$10,F79=$W$8),C79,"")&amp;" "&amp;IF(AND(E80=$S$10,F80=$W$8),C80,"")&amp;" "&amp;IF(AND(E81=$S$10,F81=$W$8),C81,"")&amp;" "&amp;IF(AND(E82=$S$10,F82=$W$8),C82,"")&amp;" "&amp;IF(AND(E83=$S$10,F83=$W$8),C83,"")&amp;" "&amp;IF(AND(E84=$S$10,F84=$W$8),C84,"")&amp;" "&amp;IF(AND(E85=$S$10,F85=$W$8),C85,"")&amp;" "&amp;IF(AND(E86=$S$10,F86=$W$8),C86,"")&amp;" "&amp;IF(AND(E87=$S$10,F87=$W$8),C87,"")&amp;" "&amp;IF(AND(E88=$S$10,F88=$W$8),C88,"")&amp;" "&amp;IF(AND(E89=$S$10,F89=$W$8),C89,"")&amp;" "&amp;IF(AND(E90=$S$10,F90=$W$8),C90,"")</f>
        <v xml:space="preserve">     R6              R20                                    R56                          </v>
      </c>
      <c r="O10" s="70" t="str">
        <f>+IF(AND(E9=$S$10,F9=$X$8),C9,"")&amp;" "&amp;IF(AND(E10=$S$10,F10=$X$8),C10,"")&amp;" "&amp;IF(AND(E11=$S$10,F11=$X$8),C11,"")&amp;" "&amp;IF(AND(E12=$S$10,F12=$X$8),C12,"")&amp;" "&amp;IF(AND(E13=$S$10,F13=$X$8),C13,"")&amp;" "&amp;IF(AND(E14=$S$10,F14=$X$8),C14,"")&amp;" "&amp;IF(AND(E15=$S$10,F15=$X$8),C15,"")&amp;" "&amp;IF(AND(E16=$S$10,F16=$X$8),C16,"")&amp;" "&amp;IF(AND(E17=$S$10,F17=$X$8),C17,"")&amp;" "&amp;IF(AND(E18=$S$10,F18=$X$8),C18,"")&amp;" "&amp;IF(AND(E19=$S$10,F19=$X$8),C19,"")&amp;" "&amp;IF(AND(E20=$S$10,F20=$X$8),C20,"")&amp;" "&amp;IF(AND(E21=$S$10,F21=$X$8),C21,"")&amp;" "&amp;IF(AND(E22=$S$10,F22=$X$8),C22,"")&amp;" "&amp;IF(AND(E23=$S$10,F23=$X$8),C23,"")&amp;" "&amp;IF(AND(E24=$S$10,F24=$X$8),C24,"")&amp;" "&amp;IF(AND(E25=$S$10,F25=$X$8),C25,"")&amp;" "&amp;IF(AND(E26=$S$10,F26=$X$8),C26,"")&amp;" "&amp;IF(AND(E27=$S$10,F27=$X$8),C27,"")&amp;" "&amp;IF(AND(E28=$S$10,F28=$X$8),C28,"")&amp;" "&amp;IF(AND(E29=$S$10,F29=$X$8),C29,"")&amp;" "&amp;IF(AND(E30=$S$10,F30=$X$8),C30,"")&amp;" "&amp;IF(AND(E31=$S$10,F31=$X$8),C31,"")&amp;" "&amp;IF(AND(E32=$S$10,F32=$X$8),C32,"")&amp;" "&amp;IF(AND(E33=$S$10,F33=$X$8),C33,"")&amp;" "&amp;IF(AND(E34=$S$10,F34=$X$8),C34,"")&amp;" "&amp;IF(AND(E35=$S$10,F35=$X$8),C35,"")&amp;" "&amp;IF(AND(E36=$S$10,F36=$X$8),C36,"")&amp;" "&amp;IF(AND(E37=$S$10,F37=$X$8),C37,"")&amp;" "&amp;IF(AND(E38=$S$10,F38=$X$8),C38,"")&amp;" "&amp;IF(AND(E39=$S$10,F39=$X$8),C39,"")&amp;" "&amp;IF(AND(E40=$S$10,F40=$X$8),C40,"")&amp;" "&amp;IF(AND(E41=$S$10,F41=$X$8),C41,"")&amp;" "&amp;IF(AND(E42=$S$10,F42=$X$8),C42,"")&amp;" "&amp;IF(AND(E43=$S$10,F43=$X$8),C43,"")&amp;" "&amp;IF(AND(E44=$S$10,F44=$X$8),C44,"")&amp;" "&amp;IF(AND(E45=$S$10,F45=$X$8),C45,"")&amp;" "&amp;IF(AND(E46=$S$10,F46=$X$8),C46,"")&amp;" "&amp;IF(AND(E47=$S$10,F47=$X$8),C47,"")&amp;" "&amp;IF(AND(E48=$S$10,F48=$X$8),C48,"")&amp;" "&amp;IF(AND(E49=$S$10,F49=$X$8),C49,"")&amp;" "&amp;IF(AND(E50=$S$10,F50=$X$8),C50,"")&amp;" "&amp;IF(AND(E51=$S$10,F51=$X$8),C51,"")&amp;" "&amp;IF(AND(E52=$S$10,F52=$X$8),C52,"")&amp;" "&amp;IF(AND(E53=$S$10,F53=$X$8),C53,"")&amp;" "&amp;IF(AND(E54=$S$10,F54=$X$8),C54,"")&amp;" "&amp;IF(AND(E55=$S$10,F55=$X$8),C55,"")&amp;" "&amp;IF(AND(E56=$S$10,F56=$X$8),C56,"")&amp;" "&amp;IF(AND(E57=$S$10,F57=$X$8),C57,"")&amp;" "&amp;IF(AND(E58=$S$10,F58=$X$8),C58,"")&amp;" "&amp;IF(AND(E59=$S$10,F59=$X$8),C59,"")&amp;" "&amp;IF(AND(E60=$S$10,F60=$X$8),C60,"")&amp;" "&amp;IF(AND(E61=$S$10,F61=$X$8),C61,"")&amp;" "&amp;IF(AND(E62=$S$10,F62=$X$8),C62,"")&amp;" "&amp;IF(AND(E63=$S$10,F63=$X$8),C63,"")&amp;" "&amp;IF(AND(E64=$S$10,F64=$X$8),C64,"")&amp;" "&amp;IF(AND(E65=$S$10,F65=$X$8),C65,"")&amp;" "&amp;IF(AND(E66=$S$10,F66=$X$8),C66,"")&amp;" "&amp;IF(AND(E67=$S$10,F67=$X$8),C67,"")&amp;" "&amp;IF(AND(E68=$S$10,F68=$X$8),C68,"")&amp;" "&amp;IF(AND(E69=$S$10,F69=$X$8),C69,"")&amp;" "&amp;IF(AND(E70=$S$10,F70=$X$8),C70,"")&amp;" "&amp;IF(AND(E71=$S$10,F71=$X$8),C71,"")&amp;" "&amp;IF(AND(E72=$S$10,F72=$X$8),C72,"")&amp;" "&amp;IF(AND(E73=$S$10,F73=$X$8),C73,"")&amp;" "&amp;IF(AND(E74=$S$10,F74=$X$8),C74,"")&amp;" "&amp;IF(AND(E75=$S$10,F75=$X$8),C75,"")&amp;" "&amp;IF(AND(E76=$S$10,F76=$X$8),C76,"")&amp;" "&amp;IF(AND(E77=$S$10,F77=$X$8),C77,"")&amp;" "&amp;IF(AND(E78=$S$10,F78=$X$8),C78,"")&amp;" "&amp;IF(AND(E79=$S$10,F79=$X$8),C79,"")&amp;" "&amp;IF(AND(E80=$S$10,F80=$X$8),C80,"")&amp;" "&amp;IF(AND(E81=$S$10,F81=$X$8),C81,"")&amp;" "&amp;IF(AND(E82=$S$10,F82=$X$8),C82,"")&amp;" "&amp;IF(AND(E83=$S$10,F83=$X$8),C83,"")&amp;" "&amp;IF(AND(E84=$S$10,F84=$X$8),C84,"")&amp;" "&amp;IF(AND(E85=$S$10,F85=$X$8),C85,"")&amp;" "&amp;IF(AND(E86=$S$10,F86=$X$8),C86,"")&amp;" "&amp;IF(AND(E87=$S$10,F87=$X$8),C87,"")&amp;" "&amp;IF(AND(E88=$S$10,F88=$X$8),C88,"")&amp;" "&amp;IF(AND(E89=$S$10,F89=$X$8),C89,"")&amp;" "&amp;IF(AND(E90=$S$10,F90=$X$8),C90,"")</f>
        <v xml:space="preserve">                                                   R52                              </v>
      </c>
      <c r="P10" s="178"/>
      <c r="Q10" s="624"/>
      <c r="R10" s="88">
        <v>0.8</v>
      </c>
      <c r="S10" s="86" t="s">
        <v>620</v>
      </c>
      <c r="T10" s="71" t="s">
        <v>112</v>
      </c>
      <c r="U10" s="71" t="s">
        <v>112</v>
      </c>
      <c r="V10" s="69" t="s">
        <v>616</v>
      </c>
      <c r="W10" s="69" t="s">
        <v>616</v>
      </c>
      <c r="X10" s="70" t="s">
        <v>612</v>
      </c>
    </row>
    <row r="11" spans="1:24" ht="192.75" customHeight="1" x14ac:dyDescent="0.25">
      <c r="A11" s="115" t="str">
        <f>'CONTEXTO E IDENTIFICACIÓN'!D57</f>
        <v>Direccionamiento Estratégico y Planeación</v>
      </c>
      <c r="B11" s="139" t="str">
        <f>'CONTEXTO E IDENTIFICACIÓN'!F57</f>
        <v>Gestión Estratégica</v>
      </c>
      <c r="C11" s="140" t="str">
        <f>'CONTEXTO E IDENTIFICACIÓN'!A57</f>
        <v>R3</v>
      </c>
      <c r="D11" s="177" t="str">
        <f>'CONTEXTO E IDENTIFICACIÓN'!N57</f>
        <v>Posibilidad de pérdida Reputacional por Ia inconsistencias en la información reportada en los aplicativos internos y externos de la entidad debido a: 
1. Asignación inadecuada de perfiles de usuario en los sistemas de información.
2. Presión de superiores jerárquicamente para la alteración o uso indebido de los sistemas de información.
3. Ausencia de lineamientos para el registro de información en los aplicativos. 
4. Acciones intencionadas por las personas con acceso a los aplicativos para alterar la información. 
5. Desconocimiento de los aplicativos y su funcionamiento por parte de los servidores públicos.</v>
      </c>
      <c r="E11" s="191" t="str">
        <f>'PROB E IMPACTO INHERENTE'!I11</f>
        <v>Baja</v>
      </c>
      <c r="F11" s="191" t="str">
        <f>'PROB E IMPACTO INHERENTE'!Q11</f>
        <v>Mayor</v>
      </c>
      <c r="G11" s="194" t="str">
        <f>+IF(E11=$S$9,IF(F11=$T$8,$T$9,IF(F11=$U$8,$U$9,IF(F11=$V$8,$V$9,IF(F11=$W$8,$W$9,IF(F11=$X$8,$X$9))))),IF(E11=$S$10,IF(F11=$T$8,$T$10,IF(F11=$U$8,$U$10,IF(F11=$V$8,$V$10,IF(F11=$W$8,$W$10,IF(F11=$X$8,$X$10))))),IF(E11=$S$11,IF(F11=$T$8,$T$11,IF(F11=$U$8,$U$11,IF(F11=$V$8,$V$11,IF(F11=$W$8,$W$11,IF(F11=$X$8,$X$11))))),IF(E11=$S$12,IF(F11=$T$8,$T$12,IF(F11=$U$8,$U$12,IF(F11=$V$8,$V$12,IF(F11=$W$8,$W$12,IF(F11=$X$8,$X$12))))),IF(E11=$S$13,IF(F11=$T$8,$T$13,IF(F11=$U$8,$U$13,IF(F11=$V$8,$V$13,IF(F11=$W$8,$W$13,IF(F11=$X$8,$X$13))))),"")))))</f>
        <v>Alto</v>
      </c>
      <c r="H11" s="178"/>
      <c r="I11" s="622"/>
      <c r="J11" s="67" t="s">
        <v>622</v>
      </c>
      <c r="K11" s="71" t="str">
        <f>+IF(AND(E9=$S$11,F9=$T$8),C9,"")&amp;" "&amp;IF(AND(E10=$S$11,F10=$T$8),C10,"")&amp;" "&amp;IF(AND(E11=$S$11,F11=$T$8),C11,"")&amp;" "&amp;IF(AND(E12=$S$11,F12=$T$8),C12,"")&amp;" "&amp;IF(AND(E13=$S$11,F13=$T$8),C13,"")&amp;" "&amp;IF(AND(E14=$S$11,F14=$T$8),C14,"")&amp;" "&amp;IF(AND(E15=$S$11,F15=$T$8),C15,"")&amp;" "&amp;IF(AND(E16=$S$11,F16=$T$8),C16,"")&amp;" "&amp;IF(AND(E17=$S$11,F17=$T$8),C17,"")&amp;" "&amp;IF(AND(E18=$S$11,F18=$T$8),C18,"")&amp;" "&amp;IF(AND(E19=$S$11,F19=$T$8),C19,"")&amp;" "&amp;IF(AND(E20=$S$11,F20=$T$8),C20,"")&amp;" "&amp;IF(AND(E21=$S$11,F21=$T$8),C21,"")&amp;" "&amp;IF(AND(E22=$S$11,F22=$T$8),C22,"")&amp;" "&amp;IF(AND(E23=$S$11,F23=$T$8),C23,"")&amp;" "&amp;IF(AND(E24=$S$11,F24=$T$8),C24,"")&amp;" "&amp;IF(AND(E25=$S$11,F25=$T$8),C25,"")&amp;" "&amp;IF(AND(E26=$S$11,F26=$T$8),C26,"")&amp;" "&amp;IF(AND(E27=$S$11,F27=$T$8),C27,"")&amp;" "&amp;IF(AND(E28=$S$11,F28=$T$8),C28,"")&amp;" "&amp;IF(AND(E29=$S$11,F29=$T$8),C29,"")&amp;" "&amp;IF(AND(E30=$S$11,F30=$T$8),C30,"")&amp;" "&amp;IF(AND(E31=$S$11,F31=$T$8),C31,"")&amp;" "&amp;IF(AND(E32=$S$11,F32=$T$8),C32,"")&amp;" "&amp;IF(AND(E33=$S$11,F33=$T$8),C33,"")&amp;" "&amp;IF(AND(E34=$S$11,F34=$T$8),C34,"")&amp;" "&amp;IF(AND(E35=$S$11,F35=$T$8),C35,"")&amp;" "&amp;IF(AND(E36=$S$11,F36=$T$8),C36,"")&amp;" "&amp;IF(AND(E37=$S$11,F37=$T$8),C37,"")&amp;" "&amp;IF(AND(E38=$S$11,F38=$T$8),C38,"")&amp;" "&amp;IF(AND(E39=$S$11,F39=$T$8),C39,"")&amp;" "&amp;IF(AND(E40=$S$11,F40=$T$8),C40,"")&amp;" "&amp;IF(AND(E41=$S$11,F41=$T$8),C41,"")&amp;" "&amp;IF(AND(E42=$S$11,F42=$T$8),C42,"")&amp;" "&amp;IF(AND(E43=$S$11,F43=$T$8),C43,"")&amp;" "&amp;IF(AND(E44=$S$11,F44=$T$8),C44,"")&amp;" "&amp;IF(AND(E45=$S$11,F45=$T$8),C45,"")&amp;" "&amp;IF(AND(E46=$S$11,F46=$T$8),C46,"")&amp;" "&amp;IF(AND(E47=$S$11,F47=$T$8),C47,"")&amp;" "&amp;IF(AND(E48=$S$11,F48=$T$8),C48,"")&amp;" "&amp;IF(AND(E49=$S$11,F49=$T$8),C49,"")&amp;" "&amp;IF(AND(E50=$S$11,F50=$T$8),C50,"")&amp;" "&amp;IF(AND(E51=$S$11,F51=$T$8),C51,"")&amp;" "&amp;IF(AND(E52=$S$11,F52=$T$8),C52,"")&amp;" "&amp;IF(AND(E53=$S$11,F53=$T$8),C53,"")&amp;" "&amp;IF(AND(E54=$S$11,F54=$T$8),C54,"")&amp;" "&amp;IF(AND(E55=$S$11,F55=$T$8),C55,"")&amp;" "&amp;IF(AND(E56=$S$11,F56=$T$8),C56,"")&amp;" "&amp;IF(AND(E57=$S$11,F57=$T$8),C57,"")&amp;" "&amp;IF(AND(E58=$S$11,F58=$T$8),C58,"")&amp;" "&amp;IF(AND(E59=$S$11,F59=$T$8),C59,"")&amp;" "&amp;IF(AND(E60=$S$11,F60=$T$8),C60,"")&amp;" "&amp;IF(AND(E61=$S$11,F61=$T$8),C61,"")&amp;" "&amp;IF(AND(E62=$S$11,F62=$T$8),C62,"")&amp;" "&amp;IF(AND(E63=$S$11,F63=$T$8),C63,"")&amp;" "&amp;IF(AND(E64=$S$11,F64=$T$8),C64,"")&amp;" "&amp;IF(AND(E65=$S$11,F65=$T$8),C65,"")&amp;" "&amp;IF(AND(E66=$S$11,F66=$T$8),C66,"")&amp;" "&amp;IF(AND(E67=$S$11,F67=$T$8),C67,"")&amp;" "&amp;IF(AND(E68=$S$11,F68=$T$8),C68,"")&amp;" "&amp;IF(AND(E69=$S$11,F69=$T$8),C69,"")&amp;" "&amp;IF(AND(E70=$S$11,F70=$T$8),C70,"")&amp;" "&amp;IF(AND(E71=$S$11,F71=$T$8),C71,"")&amp;" "&amp;IF(AND(E72=$S$11,F72=$T$8),C72,"")&amp;" "&amp;IF(AND(E73=$S$11,F73=$T$8),C73,"")&amp;" "&amp;IF(AND(E74=$S$11,F74=$T$8),C74,"")&amp;" "&amp;IF(AND(E75=$S$11,F75=$T$8),C75,"")&amp;" "&amp;IF(AND(E76=$S$11,F76=$T$8),C76,"")&amp;" "&amp;IF(AND(E77=$S$11,F77=$T$8),C77,"")&amp;" "&amp;IF(AND(E78=$S$11,F78=$T$8),C78,"")&amp;" "&amp;IF(AND(E79=$S$11,F79=$T$8),C79,"")&amp;" "&amp;IF(AND(E80=$S$11,F80=$T$8),C80,"")&amp;" "&amp;IF(AND(E81=$S$11,F81=$T$8),C81,"")&amp;" "&amp;IF(AND(E82=$S$11,F82=$T$8),C82,"")&amp;" "&amp;IF(AND(E83=$S$11,F83=$T$8),C83,"")&amp;" "&amp;IF(AND(E84=$S$11,F84=$T$8),C84,"")&amp;" "&amp;IF(AND(E85=$S$11,F85=$T$8),C85,"")&amp;" "&amp;IF(AND(E86=$S$11,F86=$T$8),C86,"")&amp;" "&amp;IF(AND(E87=$S$11,F87=$T$8),C87,"")&amp;" "&amp;IF(AND(E88=$S$11,F88=$T$8),C88,"")&amp;" "&amp;IF(AND(E89=$S$11,F89=$T$8),C89,"")&amp;" "&amp;IF(AND(E90=$S$11,F90=$T$8),C90,"")</f>
        <v xml:space="preserve">                                                                                 </v>
      </c>
      <c r="L11" s="71" t="str">
        <f>+IF(AND(E9=$S$11,F9=$U$8),C9,"")&amp;" "&amp;IF(AND(E10=$S$11,F10=$U$8),C10,"")&amp;" "&amp;IF(AND(E11=$S$11,F11=$U$8),C11,"")&amp;" "&amp;IF(AND(E12=$S$11,F12=$U$8),C12,"")&amp;" "&amp;IF(AND(E13=$S$11,F13=$U$8),C13,"")&amp;" "&amp;IF(AND(E14=$S$11,F14=$U$8),C14,"")&amp;" "&amp;IF(AND(E15=$S$11,F15=$U$8),C15,"")&amp;" "&amp;IF(AND(E16=$S$11,F16=$U$8),C16,"")&amp;" "&amp;IF(AND(E17=$S$11,F17=$U$8),C17,"")&amp;" "&amp;IF(AND(E18=$S$11,F18=$U$8),C18,"")&amp;" "&amp;IF(AND(E19=$S$11,F19=$U$8),C19,"")&amp;" "&amp;IF(AND(E20=$S$11,F20=$U$8),C20,"")&amp;" "&amp;IF(AND(E21=$S$11,F21=$U$8),C21,"")&amp;" "&amp;IF(AND(E22=$S$11,F22=$U$8),C22,"")&amp;" "&amp;IF(AND(E23=$S$11,F23=$U$8),C23,"")&amp;" "&amp;IF(AND(E24=$S$11,F24=$U$8),C24,"")&amp;" "&amp;IF(AND(E25=$S$11,F25=$U$8),C25,"")&amp;" "&amp;IF(AND(E26=$S$11,F26=$U$8),C26,"")&amp;" "&amp;IF(AND(E27=$S$11,F27=$U$8),C27,"")&amp;" "&amp;IF(AND(E28=$S$11,F28=$U$8),C28,"")&amp;" "&amp;IF(AND(E29=$S$11,F29=$U$8),C29,"")&amp;" "&amp;IF(AND(E30=$S$11,F30=$U$8),C30,"")&amp;" "&amp;IF(AND(E31=$S$11,F31=$U$8),C31,"")&amp;" "&amp;IF(AND(E32=$S$11,F32=$U$8),C32,"")&amp;" "&amp;IF(AND(E33=$S$11,F33=$U$8),C33,"")&amp;" "&amp;IF(AND(E34=$S$11,F34=$U$8),C34,"")&amp;" "&amp;IF(AND(E35=$S$11,F35=$U$8),C35,"")&amp;" "&amp;IF(AND(E36=$S$11,F36=$U$8),C36,"")&amp;" "&amp;IF(AND(E37=$S$11,F37=$U$8),C37,"")&amp;" "&amp;IF(AND(E38=$S$11,F38=$U$8),C38,"")&amp;" "&amp;IF(AND(E39=$S$11,F39=$U$8),C39,"")&amp;" "&amp;IF(AND(E40=$S$11,F40=$U$8),C40,"")&amp;" "&amp;IF(AND(E41=$S$11,F41=$U$8),C41,"")&amp;" "&amp;IF(AND(E42=$S$11,F42=$U$8),C42,"")&amp;" "&amp;IF(AND(E43=$S$11,F43=$U$8),C43,"")&amp;" "&amp;IF(AND(E44=$S$11,F44=$U$8),C44,"")&amp;" "&amp;IF(AND(E45=$S$11,F45=$U$8),C45,"")&amp;" "&amp;IF(AND(E46=$S$11,F46=$U$8),C46,"")&amp;" "&amp;IF(AND(E47=$S$11,F47=$U$8),C47,"")&amp;" "&amp;IF(AND(E48=$S$11,F48=$U$8),C48,"")&amp;" "&amp;IF(AND(E49=$S$11,F49=$U$8),C49,"")&amp;" "&amp;IF(AND(E50=$S$11,F50=$U$8),C50,"")&amp;" "&amp;IF(AND(E51=$S$11,F51=$U$8),C51,"")&amp;" "&amp;IF(AND(E52=$S$11,F52=$U$8),C52,"")&amp;" "&amp;IF(AND(E53=$S$11,F53=$U$8),C53,"")&amp;" "&amp;IF(AND(E54=$S$11,F54=$U$8),C54,"")&amp;" "&amp;IF(AND(E55=$S$11,F55=$U$8),C55,"")&amp;" "&amp;IF(AND(E56=$S$11,F56=$U$8),C56,"")&amp;" "&amp;IF(AND(E57=$S$11,F57=$U$8),C57,"")&amp;" "&amp;IF(AND(E58=$S$11,F58=$U$8),C58,"")&amp;" "&amp;IF(AND(E59=$S$11,F59=$U$8),C59,"")&amp;" "&amp;IF(AND(E60=$S$11,F60=$U$8),C60,"")&amp;" "&amp;IF(AND(E61=$S$11,F61=$U$8),C61,"")&amp;" "&amp;IF(AND(E62=$S$11,F62=$U$8),C62,"")&amp;" "&amp;IF(AND(E63=$S$11,F63=$U$8),C63,"")&amp;" "&amp;IF(AND(E64=$S$11,F64=$U$8),C64,"")&amp;" "&amp;IF(AND(E65=$S$11,F65=$U$8),C65,"")&amp;" "&amp;IF(AND(E66=$S$11,F66=$U$8),C66,"")&amp;" "&amp;IF(AND(E67=$S$11,F67=$U$8),C67,"")&amp;" "&amp;IF(AND(E68=$S$11,F68=$U$8),C68,"")&amp;" "&amp;IF(AND(E69=$S$11,F69=$U$8),C69,"")&amp;" "&amp;IF(AND(E70=$S$11,F70=$U$8),C70,"")&amp;" "&amp;IF(AND(E71=$S$11,F71=$U$8),C71,"")&amp;" "&amp;IF(AND(E72=$S$11,F72=$U$8),C72,"")&amp;" "&amp;IF(AND(E73=$S$11,F73=$U$8),C73,"")&amp;" "&amp;IF(AND(E74=$S$11,F74=$U$8),C74,"")&amp;" "&amp;IF(AND(E75=$S$11,F75=$U$8),C75,"")&amp;" "&amp;IF(AND(E76=$S$11,F76=$U$8),C76,"")&amp;" "&amp;IF(AND(E77=$S$11,F77=$U$8),C77,"")&amp;" "&amp;IF(AND(E78=$S$11,F78=$U$8),C78,"")&amp;" "&amp;IF(AND(E79=$S$11,F79=$U$8),C79,"")&amp;" "&amp;IF(AND(E80=$S$11,F80=$U$8),C80,"")&amp;" "&amp;IF(AND(E81=$S$11,F81=$U$8),C81,"")&amp;" "&amp;IF(AND(E82=$S$11,F82=$U$8),C82,"")&amp;" "&amp;IF(AND(E83=$S$11,F83=$U$8),C83,"")&amp;" "&amp;IF(AND(E84=$S$11,F84=$U$8),C84,"")&amp;" "&amp;IF(AND(E85=$S$11,F85=$U$8),C85,"")&amp;" "&amp;IF(AND(E86=$S$11,F86=$U$8),C86,"")&amp;" "&amp;IF(AND(E87=$S$11,F87=$U$8),C87,"")&amp;" "&amp;IF(AND(E88=$S$11,F88=$U$8),C88,"")&amp;" "&amp;IF(AND(E89=$S$11,F89=$U$8),C89,"")&amp;" "&amp;IF(AND(E90=$S$11,F90=$U$8),C90,"")</f>
        <v xml:space="preserve">                                                                                 </v>
      </c>
      <c r="M11" s="71" t="str">
        <f>+IF(AND(E9=$S$11,F9=$V$8),C9,"")&amp;" "&amp;IF(AND(E10=$S$11,F10=$V$8),C10,"")&amp;" "&amp;IF(AND(E11=$S$11,F11=$V$8),C11,"")&amp;" "&amp;IF(AND(E12=$S$11,F12=$V$8),C12,"")&amp;" "&amp;IF(AND(E13=$S$11,F13=$V$8),C13,"")&amp;" "&amp;IF(AND(E14=$S$11,F14=$V$8),C14,"")&amp;" "&amp;IF(AND(E15=$S$11,F15=$V$8),C15,"")&amp;" "&amp;IF(AND(E16=$S$11,F16=$V$8),C16,"")&amp;" "&amp;IF(AND(E17=$S$11,F17=$V$8),C17,"")&amp;" "&amp;IF(AND(E18=$S$11,F18=$V$8),C18,"")&amp;" "&amp;IF(AND(E19=$S$11,F19=$V$8),C19,"")&amp;" "&amp;IF(AND(E20=$S$11,F20=$V$8),C20,"")&amp;" "&amp;IF(AND(E21=$S$11,F21=$V$8),C21,"")&amp;" "&amp;IF(AND(E22=$S$11,F22=$V$8),C22,"")&amp;" "&amp;IF(AND(E23=$S$11,F23=$V$8),C23,"")&amp;" "&amp;IF(AND(E24=$S$11,F24=$V$8),C24,"")&amp;" "&amp;IF(AND(E25=$S$11,F25=$V$8),C25,"")&amp;" "&amp;IF(AND(E26=$S$11,F26=$V$8),C26,"")&amp;" "&amp;IF(AND(E27=$S$11,F27=$V$8),C27,"")&amp;" "&amp;IF(AND(E28=$S$11,F28=$V$8),C28,"")&amp;" "&amp;IF(AND(E29=$S$11,F29=$V$8),C29,"")&amp;" "&amp;IF(AND(E30=$S$11,F30=$V$8),C30,"")&amp;" "&amp;IF(AND(E31=$S$11,F31=$V$8),C31,"")&amp;" "&amp;IF(AND(E32=$S$11,F32=$V$8),C32,"")&amp;" "&amp;IF(AND(E33=$S$11,F33=$V$8),C33,"")&amp;" "&amp;IF(AND(E34=$S$11,F34=$V$8),C34,"")&amp;" "&amp;IF(AND(E35=$S$11,F35=$V$8),C35,"")&amp;" "&amp;IF(AND(E36=$S$11,F36=$V$8),C36,"")&amp;" "&amp;IF(AND(E37=$S$11,F37=$V$8),C37,"")&amp;" "&amp;IF(AND(E38=$S$11,F38=$V$8),C38,"")&amp;" "&amp;IF(AND(E39=$S$11,F39=$V$8),C39,"")&amp;" "&amp;IF(AND(E40=$S$11,F40=$V$8),C40,"")&amp;" "&amp;IF(AND(E41=$S$11,F41=$V$8),C41,"")&amp;" "&amp;IF(AND(E42=$S$11,F42=$V$8),C42,"")&amp;" "&amp;IF(AND(E43=$S$11,F43=$V$8),C43,"")&amp;" "&amp;IF(AND(E44=$S$11,F44=$V$8),C44,"")&amp;" "&amp;IF(AND(E45=$S$11,F45=$V$8),C45,"")&amp;" "&amp;IF(AND(E46=$S$11,F46=$V$8),C46,"")&amp;" "&amp;IF(AND(E47=$S$11,F47=$V$8),C47,"")&amp;" "&amp;IF(AND(E48=$S$11,F48=$V$8),C48,"")&amp;" "&amp;IF(AND(E49=$S$11,F49=$V$8),C49,"")&amp;" "&amp;IF(AND(E50=$S$11,F50=$V$8),C50,"")&amp;" "&amp;IF(AND(E51=$S$11,F51=$V$8),C51,"")&amp;" "&amp;IF(AND(E52=$S$11,F52=$V$8),C52,"")&amp;" "&amp;IF(AND(E53=$S$11,F53=$V$8),C53,"")&amp;" "&amp;IF(AND(E54=$S$11,F54=$V$8),C54,"")&amp;" "&amp;IF(AND(E55=$S$11,F55=$V$8),C55,"")&amp;" "&amp;IF(AND(E56=$S$11,F56=$V$8),C56,"")&amp;" "&amp;IF(AND(E57=$S$11,F57=$V$8),C57,"")&amp;" "&amp;IF(AND(E58=$S$11,F58=$V$8),C58,"")&amp;" "&amp;IF(AND(E59=$S$11,F59=$V$8),C59,"")&amp;" "&amp;IF(AND(E60=$S$11,F60=$V$8),C60,"")&amp;" "&amp;IF(AND(E61=$S$11,F61=$V$8),C61,"")&amp;" "&amp;IF(AND(E62=$S$11,F62=$V$8),C62,"")&amp;" "&amp;IF(AND(E63=$S$11,F63=$V$8),C63,"")&amp;" "&amp;IF(AND(E64=$S$11,F64=$V$8),C64,"")&amp;" "&amp;IF(AND(E65=$S$11,F65=$V$8),C65,"")&amp;" "&amp;IF(AND(E66=$S$11,F66=$V$8),C66,"")&amp;" "&amp;IF(AND(E67=$S$11,F67=$V$8),C67,"")&amp;" "&amp;IF(AND(E68=$S$11,F68=$V$8),C68,"")&amp;" "&amp;IF(AND(E69=$S$11,F69=$V$8),C69,"")&amp;" "&amp;IF(AND(E70=$S$11,F70=$V$8),C70,"")&amp;" "&amp;IF(AND(E71=$S$11,F71=$V$8),C71,"")&amp;" "&amp;IF(AND(E72=$S$11,F72=$V$8),C72,"")&amp;" "&amp;IF(AND(E73=$S$11,F73=$V$8),C73,"")&amp;" "&amp;IF(AND(E74=$S$11,F74=$V$8),C74,"")&amp;" "&amp;IF(AND(E75=$S$11,F75=$V$8),C75,"")&amp;" "&amp;IF(AND(E76=$S$11,F76=$V$8),C76,"")&amp;" "&amp;IF(AND(E77=$S$11,F77=$V$8),C77,"")&amp;" "&amp;IF(AND(E78=$S$11,F78=$V$8),C78,"")&amp;" "&amp;IF(AND(E79=$S$11,F79=$V$8),C79,"")&amp;" "&amp;IF(AND(E80=$S$11,F80=$V$8),C80,"")&amp;" "&amp;IF(AND(E81=$S$11,F81=$V$8),C81,"")&amp;" "&amp;IF(AND(E82=$S$11,F82=$V$8),C82,"")&amp;" "&amp;IF(AND(E83=$S$11,F83=$V$8),C83,"")&amp;" "&amp;IF(AND(E84=$S$11,F84=$V$8),C84,"")&amp;" "&amp;IF(AND(E85=$S$11,F85=$V$8),C85,"")&amp;" "&amp;IF(AND(E86=$S$11,F86=$V$8),C86,"")&amp;" "&amp;IF(AND(E87=$S$11,F87=$V$8),C87,"")&amp;" "&amp;IF(AND(E88=$S$11,F88=$V$8),C88,"")&amp;" "&amp;IF(AND(E89=$S$11,F89=$V$8),C89,"")&amp;" "&amp;IF(AND(E90=$S$11,F90=$V$8),C90,"")</f>
        <v xml:space="preserve">   R4               R19               R34           R45         R54                            </v>
      </c>
      <c r="N11" s="69" t="str">
        <f>+IF(AND(E9=$S$11,F9=$W$8),C9,"")&amp;" "&amp;IF(AND(E10=$S$11,F10=$W$8),C10,"")&amp;" "&amp;IF(AND(E11=$S$11,F11=$W$8),C11,"")&amp;" "&amp;IF(AND(E12=$S$11,F12=$W$8),C12,"")&amp;" "&amp;IF(AND(E13=$S$11,F13=$W$8),C13,"")&amp;" "&amp;IF(AND(E14=$S$11,F14=$W$8),C14,"")&amp;" "&amp;IF(AND(E15=$S$11,F15=$W$8),C15,"")&amp;" "&amp;IF(AND(E16=$S$11,F16=$W$8),C16,"")&amp;" "&amp;IF(AND(E17=$S$11,F17=$W$8),C17,"")&amp;" "&amp;IF(AND(E18=$S$11,F18=$W$8),C18,"")&amp;" "&amp;IF(AND(E19=$S$11,F19=$W$8),C19,"")&amp;" "&amp;IF(AND(E20=$S$11,F20=$W$8),C20,"")&amp;" "&amp;IF(AND(E21=$S$11,F21=$W$8),C21,"")&amp;" "&amp;IF(AND(E22=$S$11,F22=$W$8),C22,"")&amp;" "&amp;IF(AND(E23=$S$11,F23=$W$8),C23,"")&amp;" "&amp;IF(AND(E24=$S$11,F24=$W$8),C24,"")&amp;" "&amp;IF(AND(E25=$S$11,F25=$W$8),C25,"")&amp;" "&amp;IF(AND(E26=$S$11,F26=$W$8),C26,"")&amp;" "&amp;IF(AND(E27=$S$11,F27=$W$8),C27,"")&amp;" "&amp;IF(AND(E28=$S$11,F28=$W$8),C28,"")&amp;" "&amp;IF(AND(E29=$S$11,F29=$W$8),C29,"")&amp;" "&amp;IF(AND(E30=$S$11,F30=$W$8),C30,"")&amp;" "&amp;IF(AND(E31=$S$11,F31=$W$8),C31,"")&amp;" "&amp;IF(AND(E32=$S$11,F32=$W$8),C32,"")&amp;" "&amp;IF(AND(E33=$S$11,F33=$W$8),C33,"")&amp;" "&amp;IF(AND(E34=$S$11,F34=$W$8),C34,"")&amp;" "&amp;IF(AND(E35=$S$11,F35=$W$8),C35,"")&amp;" "&amp;IF(AND(E36=$S$11,F36=$W$8),C36,"")&amp;" "&amp;IF(AND(E37=$S$11,F37=$W$8),C37,"")&amp;" "&amp;IF(AND(E38=$S$11,F38=$W$8),C38,"")&amp;" "&amp;IF(AND(E39=$S$11,F39=$W$8),C39,"")&amp;" "&amp;IF(AND(E40=$S$11,F40=$W$8),C40,"")&amp;" "&amp;IF(AND(E41=$S$11,F41=$W$8),C41,"")&amp;" "&amp;IF(AND(E42=$S$11,F42=$W$8),C42,"")&amp;" "&amp;IF(AND(E43=$S$11,F43=$W$8),C43,"")&amp;" "&amp;IF(AND(E44=$S$11,F44=$W$8),C44,"")&amp;" "&amp;IF(AND(E45=$S$11,F45=$W$8),C45,"")&amp;" "&amp;IF(AND(E46=$S$11,F46=$W$8),C46,"")&amp;" "&amp;IF(AND(E47=$S$11,F47=$W$8),C47,"")&amp;" "&amp;IF(AND(E48=$S$11,F48=$W$8),C48,"")&amp;" "&amp;IF(AND(E49=$S$11,F49=$W$8),C49,"")&amp;" "&amp;IF(AND(E50=$S$11,F50=$W$8),C50,"")&amp;" "&amp;IF(AND(E51=$S$11,F51=$W$8),C51,"")&amp;" "&amp;IF(AND(E52=$S$11,F52=$W$8),C52,"")&amp;" "&amp;IF(AND(E53=$S$11,F53=$W$8),C53,"")&amp;" "&amp;IF(AND(E54=$S$11,F54=$W$8),C54,"")&amp;" "&amp;IF(AND(E55=$S$11,F55=$W$8),C55,"")&amp;" "&amp;IF(AND(E56=$S$11,F56=$W$8),C56,"")&amp;" "&amp;IF(AND(E57=$S$11,F57=$W$8),C57,"")&amp;" "&amp;IF(AND(E58=$S$11,F58=$W$8),C58,"")&amp;" "&amp;IF(AND(E59=$S$11,F59=$W$8),C59,"")&amp;" "&amp;IF(AND(E60=$S$11,F60=$W$8),C60,"")&amp;" "&amp;IF(AND(E61=$S$11,F61=$W$8),C61,"")&amp;" "&amp;IF(AND(E62=$S$11,F62=$W$8),C62,"")&amp;" "&amp;IF(AND(E63=$S$11,F63=$W$8),C63,"")&amp;" "&amp;IF(AND(E64=$S$11,F64=$W$8),C64,"")&amp;" "&amp;IF(AND(E65=$S$11,F65=$W$8),C65,"")&amp;" "&amp;IF(AND(E66=$S$11,F66=$W$8),C66,"")&amp;" "&amp;IF(AND(E67=$S$11,F67=$W$8),C67,"")&amp;" "&amp;IF(AND(E68=$S$11,F68=$W$8),C68,"")&amp;" "&amp;IF(AND(E69=$S$11,F69=$W$8),C69,"")&amp;" "&amp;IF(AND(E70=$S$11,F70=$W$8),C70,"")&amp;" "&amp;IF(AND(E71=$S$11,F71=$W$8),C71,"")&amp;" "&amp;IF(AND(E72=$S$11,F72=$W$8),C72,"")&amp;" "&amp;IF(AND(E73=$S$11,F73=$W$8),C73,"")&amp;" "&amp;IF(AND(E74=$S$11,F74=$W$8),C74,"")&amp;" "&amp;IF(AND(E75=$S$11,F75=$W$8),C75,"")&amp;" "&amp;IF(AND(E76=$S$11,F76=$W$8),C76,"")&amp;" "&amp;IF(AND(E77=$S$11,F77=$W$8),C77,"")&amp;" "&amp;IF(AND(E78=$S$11,F78=$W$8),C78,"")&amp;" "&amp;IF(AND(E79=$S$11,F79=$W$8),C79,"")&amp;" "&amp;IF(AND(E80=$S$11,F80=$W$8),C80,"")&amp;" "&amp;IF(AND(E81=$S$11,F81=$W$8),C81,"")&amp;" "&amp;IF(AND(E82=$S$11,F82=$W$8),C82,"")&amp;" "&amp;IF(AND(E83=$S$11,F83=$W$8),C83,"")&amp;" "&amp;IF(AND(E84=$S$11,F84=$W$8),C84,"")&amp;" "&amp;IF(AND(E85=$S$11,F85=$W$8),C85,"")&amp;" "&amp;IF(AND(E86=$S$11,F86=$W$8),C86,"")&amp;" "&amp;IF(AND(E87=$S$11,F87=$W$8),C87,"")&amp;" "&amp;IF(AND(E88=$S$11,F88=$W$8),C88,"")&amp;" "&amp;IF(AND(E89=$S$11,F89=$W$8),C89,"")&amp;" "&amp;IF(AND(E90=$S$11,F90=$W$8),C90,"")</f>
        <v xml:space="preserve">      R7   R10                             R39    R43 R44   R47        R55      R61                     </v>
      </c>
      <c r="O11" s="70" t="str">
        <f>+IF(AND(E9=$S$11,F9=$X$8),C9,"")&amp;" "&amp;IF(AND(E10=$S$11,F10=$X$8),C10,"")&amp;" "&amp;IF(AND(E11=$S$11,F11=$X$8),C11,"")&amp;" "&amp;IF(AND(E12=$S$11,F12=$X$8),C12,"")&amp;" "&amp;IF(AND(E13=$S$11,F13=$X$8),C13,"")&amp;" "&amp;IF(AND(E14=$S$11,F14=$X$8),C14,"")&amp;" "&amp;IF(AND(E15=$S$11,F15=$X$8),C15,"")&amp;" "&amp;IF(AND(E16=$S$11,F16=$X$8),C16,"")&amp;" "&amp;IF(AND(E17=$S$11,F17=$X$8),C17,"")&amp;" "&amp;IF(AND(E18=$S$11,F18=$X$8),C18,"")&amp;" "&amp;IF(AND(E19=$S$11,F19=$X$8),C19,"")&amp;" "&amp;IF(AND(E20=$S$11,F20=$X$8),C20,"")&amp;" "&amp;IF(AND(E21=$S$11,F21=$X$8),C21,"")&amp;" "&amp;IF(AND(E22=$S$11,F22=$X$8),C22,"")&amp;" "&amp;IF(AND(E23=$S$11,F23=$X$8),C23,"")&amp;" "&amp;IF(AND(E24=$S$11,F24=$X$8),C24,"")&amp;" "&amp;IF(AND(E25=$S$11,F25=$X$8),C25,"")&amp;" "&amp;IF(AND(E26=$S$11,F26=$X$8),C26,"")&amp;" "&amp;IF(AND(E27=$S$11,F27=$X$8),C27,"")&amp;" "&amp;IF(AND(E28=$S$11,F28=$X$8),C28,"")&amp;" "&amp;IF(AND(E29=$S$11,F29=$X$8),C29,"")&amp;" "&amp;IF(AND(E30=$S$11,F30=$X$8),C30,"")&amp;" "&amp;IF(AND(E31=$S$11,F31=$X$8),C31,"")&amp;" "&amp;IF(AND(E32=$S$11,F32=$X$8),C32,"")&amp;" "&amp;IF(AND(E33=$S$11,F33=$X$8),C33,"")&amp;" "&amp;IF(AND(E34=$S$11,F34=$X$8),C34,"")&amp;" "&amp;IF(AND(E35=$S$11,F35=$X$8),C35,"")&amp;" "&amp;IF(AND(E36=$S$11,F36=$X$8),C36,"")&amp;" "&amp;IF(AND(E37=$S$11,F37=$X$8),C37,"")&amp;" "&amp;IF(AND(E38=$S$11,F38=$X$8),C38,"")&amp;" "&amp;IF(AND(E39=$S$11,F39=$X$8),C39,"")&amp;" "&amp;IF(AND(E40=$S$11,F40=$X$8),C40,"")&amp;" "&amp;IF(AND(E41=$S$11,F41=$X$8),C41,"")&amp;" "&amp;IF(AND(E42=$S$11,F42=$X$8),C42,"")&amp;" "&amp;IF(AND(E43=$S$11,F43=$X$8),C43,"")&amp;" "&amp;IF(AND(E44=$S$11,F44=$X$8),C44,"")&amp;" "&amp;IF(AND(E45=$S$11,F45=$X$8),C45,"")&amp;" "&amp;IF(AND(E46=$S$11,F46=$X$8),C46,"")&amp;" "&amp;IF(AND(E47=$S$11,F47=$X$8),C47,"")&amp;" "&amp;IF(AND(E48=$S$11,F48=$X$8),C48,"")&amp;" "&amp;IF(AND(E49=$S$11,F49=$X$8),C49,"")&amp;" "&amp;IF(AND(E50=$S$11,F50=$X$8),C50,"")&amp;" "&amp;IF(AND(E51=$S$11,F51=$X$8),C51,"")&amp;" "&amp;IF(AND(E52=$S$11,F52=$X$8),C52,"")&amp;" "&amp;IF(AND(E53=$S$11,F53=$X$8),C53,"")&amp;" "&amp;IF(AND(E54=$S$11,F54=$X$8),C54,"")&amp;" "&amp;IF(AND(E55=$S$11,F55=$X$8),C55,"")&amp;" "&amp;IF(AND(E56=$S$11,F56=$X$8),C56,"")&amp;" "&amp;IF(AND(E57=$S$11,F57=$X$8),C57,"")&amp;" "&amp;IF(AND(E58=$S$11,F58=$X$8),C58,"")&amp;" "&amp;IF(AND(E59=$S$11,F59=$X$8),C59,"")&amp;" "&amp;IF(AND(E60=$S$11,F60=$X$8),C60,"")&amp;" "&amp;IF(AND(E61=$S$11,F61=$X$8),C61,"")&amp;" "&amp;IF(AND(E62=$S$11,F62=$X$8),C62,"")&amp;" "&amp;IF(AND(E63=$S$11,F63=$X$8),C63,"")&amp;" "&amp;IF(AND(E64=$S$11,F64=$X$8),C64,"")&amp;" "&amp;IF(AND(E65=$S$11,F65=$X$8),C65,"")&amp;" "&amp;IF(AND(E66=$S$11,F66=$X$8),C66,"")&amp;" "&amp;IF(AND(E67=$S$11,F67=$X$8),C67,"")&amp;" "&amp;IF(AND(E68=$S$11,F68=$X$8),C68,"")&amp;" "&amp;IF(AND(E69=$S$11,F69=$X$8),C69,"")&amp;" "&amp;IF(AND(E70=$S$11,F70=$X$8),C70,"")&amp;" "&amp;IF(AND(E71=$S$11,F71=$X$8),C71,"")&amp;" "&amp;IF(AND(E72=$S$11,F72=$X$8),C72,"")&amp;" "&amp;IF(AND(E73=$S$11,F73=$X$8),C73,"")&amp;" "&amp;IF(AND(E74=$S$11,F74=$X$8),C74,"")&amp;" "&amp;IF(AND(E75=$S$11,F75=$X$8),C75,"")&amp;" "&amp;IF(AND(E76=$S$11,F76=$X$8),C76,"")&amp;" "&amp;IF(AND(E77=$S$11,F77=$X$8),C77,"")&amp;" "&amp;IF(AND(E78=$S$11,F78=$X$8),C78,"")&amp;" "&amp;IF(AND(E79=$S$11,F79=$X$8),C79,"")&amp;" "&amp;IF(AND(E80=$S$11,F80=$X$8),C80,"")&amp;" "&amp;IF(AND(E81=$S$11,F81=$X$8),C81,"")&amp;" "&amp;IF(AND(E82=$S$11,F82=$X$8),C82,"")&amp;" "&amp;IF(AND(E83=$S$11,F83=$X$8),C83,"")&amp;" "&amp;IF(AND(E84=$S$11,F84=$X$8),C84,"")&amp;" "&amp;IF(AND(E85=$S$11,F85=$X$8),C85,"")&amp;" "&amp;IF(AND(E86=$S$11,F86=$X$8),C86,"")&amp;" "&amp;IF(AND(E87=$S$11,F87=$X$8),C87,"")&amp;" "&amp;IF(AND(E88=$S$11,F88=$X$8),C88,"")&amp;" "&amp;IF(AND(E89=$S$11,F89=$X$8),C89,"")&amp;" "&amp;IF(AND(E90=$S$11,F90=$X$8),C90,"")</f>
        <v xml:space="preserve">            R13 R14                          R40                                          </v>
      </c>
      <c r="P11" s="178"/>
      <c r="Q11" s="624"/>
      <c r="R11" s="88">
        <v>0.6</v>
      </c>
      <c r="S11" s="86" t="s">
        <v>622</v>
      </c>
      <c r="T11" s="71" t="s">
        <v>112</v>
      </c>
      <c r="U11" s="71" t="s">
        <v>112</v>
      </c>
      <c r="V11" s="71" t="s">
        <v>112</v>
      </c>
      <c r="W11" s="69" t="s">
        <v>616</v>
      </c>
      <c r="X11" s="70" t="s">
        <v>612</v>
      </c>
    </row>
    <row r="12" spans="1:24" ht="138" customHeight="1" x14ac:dyDescent="0.25">
      <c r="A12" s="115" t="str">
        <f>'CONTEXTO E IDENTIFICACIÓN'!D58</f>
        <v>Direccionamiento Estratégico y Planeación</v>
      </c>
      <c r="B12" s="139" t="str">
        <f>'CONTEXTO E IDENTIFICACIÓN'!F58</f>
        <v>Gestión del SGI</v>
      </c>
      <c r="C12" s="140" t="str">
        <f>'CONTEXTO E IDENTIFICACIÓN'!A58</f>
        <v>R4</v>
      </c>
      <c r="D12" s="177" t="str">
        <f>'CONTEXTO E IDENTIFICACIÓN'!N58</f>
        <v>Posibilidad de pérdida Reputacional por el incumplimiento de la meta de implementación del MIPG en la entidad, debido a:
1. Alta rotación de personal.
2. Falta de capacitación en los temas referentes al sistema de gestión y MIPG para el personal antiguo y nuevo de la Entidad.
3. No aplicación de medidas de control y seguimiento a los requisitos normativos desde el proceso de Direccionamiento Estratégico y Planeación.
4.  Falta de Direccionamiento para la aplicación de los objetivos del MIPG y reconocimiento de su utilidad en la entidad.</v>
      </c>
      <c r="E12" s="191" t="str">
        <f>'PROB E IMPACTO INHERENTE'!I12</f>
        <v>Media</v>
      </c>
      <c r="F12" s="191" t="str">
        <f>'PROB E IMPACTO INHERENTE'!Q12</f>
        <v>Moderado</v>
      </c>
      <c r="G12" s="194" t="str">
        <f>+IF(E12=$S$9,IF(F12=$T$8,$T$9,IF(F12=$U$8,$U$9,IF(F12=$V$8,$V$9,IF(F12=$W$8,$W$9,IF(F12=$X$8,$X$9))))),IF(E12=$S$10,IF(F12=$T$8,$T$10,IF(F12=$U$8,$U$10,IF(F12=$V$8,$V$10,IF(F12=$W$8,$W$10,IF(F12=$X$8,$X$10))))),IF(E12=$S$11,IF(F12=$T$8,$T$11,IF(F12=$U$8,$U$11,IF(F12=$V$8,$V$11,IF(F12=$W$8,$W$11,IF(F12=$X$8,$X$11))))),IF(E12=$S$12,IF(F12=$T$8,$T$12,IF(F12=$U$8,$U$12,IF(F12=$V$8,$V$12,IF(F12=$W$8,$W$12,IF(F12=$X$8,$X$12))))),IF(E12=$S$13,IF(F12=$T$8,$T$13,IF(F12=$U$8,$U$13,IF(F12=$V$8,$V$13,IF(F12=$W$8,$W$13,IF(F12=$X$8,$X$13))))),"")))))</f>
        <v>Moderado</v>
      </c>
      <c r="H12" s="178"/>
      <c r="I12" s="622"/>
      <c r="J12" s="67" t="s">
        <v>611</v>
      </c>
      <c r="K12" s="72" t="str">
        <f>+IF(AND(E9=$S$12,F9=$T$8),C9,"")&amp;" "&amp;IF(AND(E10=$S$12,F10=$T$8),C10,"")&amp;" "&amp;IF(AND(E11=$S$12,F11=$T$8),C11,"")&amp;" "&amp;IF(AND(E12=$S$12,F12=$T$8),C12,"")&amp;" "&amp;IF(AND(E13=$S$12,F13=$T$8),C13,"")&amp;" "&amp;IF(AND(E14=$S$12,F14=$T$8),C14,"")&amp;" "&amp;IF(AND(E15=$S$12,F15=$T$8),C15,"")&amp;" "&amp;IF(AND(E16=$S$12,F16=$T$8),C16,"")&amp;" "&amp;IF(AND(E17=$S$12,F17=$T$8),C17,"")&amp;" "&amp;IF(AND(E18=$S$12,F18=$T$8),C18,"")&amp;" "&amp;IF(AND(E19=$S$12,F19=$T$8),C19,"")&amp;" "&amp;IF(AND(E20=$S$12,F20=$T$8),C20,"")&amp;" "&amp;IF(AND(E21=$S$12,F21=$T$8),C21,"")&amp;" "&amp;IF(AND(E22=$S$12,F22=$T$8),C22,"")&amp;" "&amp;IF(AND(E23=$S$12,F23=$T$8),C23,"")&amp;" "&amp;IF(AND(E24=$S$12,F24=$T$8),C24,"")&amp;" "&amp;IF(AND(E25=$S$12,F25=$T$8),C25,"")&amp;" "&amp;IF(AND(E26=$S$12,F26=$T$8),C26,"")&amp;" "&amp;IF(AND(E27=$S$12,F27=$T$8),C27,"")&amp;" "&amp;IF(AND(E28=$S$12,F28=$T$8),C28,"")&amp;" "&amp;IF(AND(E29=$S$12,F29=$T$8),C29,"")&amp;" "&amp;IF(AND(E30=$S$12,F30=$T$8),C30,"")&amp;" "&amp;IF(AND(E31=$S$12,F31=$T$8),C31,"")&amp;" "&amp;IF(AND(E32=$S$12,F32=$T$8),C32,"")&amp;" "&amp;IF(AND(E33=$S$12,F33=$T$8),C33,"")&amp;" "&amp;IF(AND(E34=$S$12,F34=$T$8),C34,"")&amp;" "&amp;IF(AND(E35=$S$12,F35=$T$8),C35,"")&amp;" "&amp;IF(AND(E36=$S$12,F36=$T$8),C36,"")&amp;" "&amp;IF(AND(E37=$S$12,F37=$T$8),C37,"")&amp;" "&amp;IF(AND(E38=$S$12,F38=$T$8),C38,"")&amp;" "&amp;IF(AND(E39=$S$12,F39=$T$8),C39,"")&amp;" "&amp;IF(AND(E40=$S$12,F40=$T$8),C40,"")&amp;" "&amp;IF(AND(E41=$S$12,F41=$T$8),C41,"")&amp;" "&amp;IF(AND(E42=$S$12,F42=$T$8),C42,"")&amp;" "&amp;IF(AND(E43=$S$12,F43=$T$8),C43,"")&amp;" "&amp;IF(AND(E44=$S$12,F44=$T$8),C44,"")&amp;" "&amp;IF(AND(E45=$S$12,F45=$T$8),C45,"")&amp;" "&amp;IF(AND(E46=$S$12,F46=$T$8),C46,"")&amp;" "&amp;IF(AND(E47=$S$12,F47=$T$8),C47,"")&amp;" "&amp;IF(AND(E48=$S$12,F48=$T$8),C48,"")&amp;" "&amp;IF(AND(E49=$S$12,F49=$T$8),C49,"")&amp;" "&amp;IF(AND(E50=$S$12,F50=$T$8),C50,"")&amp;" "&amp;IF(AND(E51=$S$12,F51=$T$8),C51,"")&amp;" "&amp;IF(AND(E52=$S$12,F52=$T$8),C52,"")&amp;" "&amp;IF(AND(E53=$S$12,F53=$T$8),C53,"")&amp;" "&amp;IF(AND(E54=$S$12,F54=$T$8),C54,"")&amp;" "&amp;IF(AND(E55=$S$12,F55=$T$8),C55,"")&amp;" "&amp;IF(AND(E56=$S$12,F56=$T$8),C56,"")&amp;" "&amp;IF(AND(E57=$S$12,F57=$T$8),C57,"")&amp;" "&amp;IF(AND(E58=$S$12,F58=$T$8),C58,"")&amp;" "&amp;IF(AND(E59=$S$12,F59=$T$8),C59,"")&amp;" "&amp;IF(AND(E60=$S$12,F60=$T$8),C60,"")&amp;" "&amp;IF(AND(E61=$S$12,F61=$T$8),C61,"")&amp;" "&amp;IF(AND(E62=$S$12,F62=$T$8),C62,"")&amp;" "&amp;IF(AND(E63=$S$12,F63=$T$8),C63,"")&amp;" "&amp;IF(AND(E64=$S$12,F64=$T$8),C64,"")&amp;" "&amp;IF(AND(E65=$S$12,F65=$T$8),C65,"")&amp;" "&amp;IF(AND(E66=$S$12,F66=$T$8),C66,"")&amp;" "&amp;IF(AND(E67=$S$12,F67=$T$8),C67,"")&amp;" "&amp;IF(AND(E68=$S$12,F68=$T$8),C68,"")&amp;" "&amp;IF(AND(E69=$S$12,F69=$T$8),C69,"")&amp;" "&amp;IF(AND(E70=$S$12,F70=$T$8),C70,"")&amp;" "&amp;IF(AND(E71=$S$12,F71=$T$8),C71,"")&amp;" "&amp;IF(AND(E72=$S$12,F72=$T$8),C72,"")&amp;" "&amp;IF(AND(E73=$S$12,F73=$T$8),C73,"")&amp;" "&amp;IF(AND(E74=$S$12,F74=$T$8),C74,"")&amp;" "&amp;IF(AND(E75=$S$12,F75=$T$8),C75,"")&amp;" "&amp;IF(AND(E76=$S$12,F76=$T$8),C76,"")&amp;" "&amp;IF(AND(E77=$S$12,F77=$T$8),C77,"")&amp;" "&amp;IF(AND(E78=$S$12,F78=$T$8),C78,"")&amp;" "&amp;IF(AND(E79=$S$12,F79=$T$8),C79,"")&amp;" "&amp;IF(AND(E80=$S$12,F80=$T$8),C80,"")&amp;" "&amp;IF(AND(E81=$S$12,F81=$T$8),C81,"")&amp;" "&amp;IF(AND(E82=$S$12,F82=$T$8),C82,"")&amp;" "&amp;IF(AND(E83=$S$12,F83=$T$8),C83,"")&amp;" "&amp;IF(AND(E84=$S$12,F84=$T$8),C84,"")&amp;" "&amp;IF(AND(E85=$S$12,F85=$T$8),C85,"")&amp;" "&amp;IF(AND(E86=$S$12,F86=$T$8),C86,"")&amp;" "&amp;IF(AND(E87=$S$12,F87=$T$8),C87,"")&amp;" "&amp;IF(AND(E88=$S$12,F88=$T$8),C88,"")&amp;" "&amp;IF(AND(E89=$S$12,F89=$T$8),C89,"")&amp;" "&amp;IF(AND(E90=$S$12,F90=$T$8),C90,"")</f>
        <v xml:space="preserve">                                                                                 </v>
      </c>
      <c r="L12" s="71" t="str">
        <f>+IF(AND(E9=$S$12,F9=$U$8),C9,"")&amp;" "&amp;IF(AND(E10=$S$12,F10=$U$8),C10,"")&amp;" "&amp;IF(AND(E11=$S$12,F11=$U$8),C11,"")&amp;" "&amp;IF(AND(E12=$S$12,F12=$U$8),C12,"")&amp;" "&amp;IF(AND(E13=$S$12,F13=$U$8),C13,"")&amp;" "&amp;IF(AND(E14=$S$12,F14=$U$8),C14,"")&amp;" "&amp;IF(AND(E15=$S$12,F15=$U$8),C15,"")&amp;" "&amp;IF(AND(E16=$S$12,F16=$U$8),C16,"")&amp;" "&amp;IF(AND(E17=$S$12,F17=$U$8),C17,"")&amp;" "&amp;IF(AND(E18=$S$12,F18=$U$8),C18,"")&amp;" "&amp;IF(AND(E19=$S$12,F19=$U$8),C19,"")&amp;" "&amp;IF(AND(E20=$S$12,F20=$U$8),C20,"")&amp;" "&amp;IF(AND(E21=$S$12,F21=$U$8),C21,"")&amp;" "&amp;IF(AND(E22=$S$12,F22=$U$8),C22,"")&amp;" "&amp;IF(AND(E23=$S$12,F23=$U$8),C23,"")&amp;" "&amp;IF(AND(E24=$S$12,F24=$U$8),C24,"")&amp;" "&amp;IF(AND(E25=$S$12,F25=$U$8),C25,"")&amp;" "&amp;IF(AND(E26=$S$12,F26=$U$8),C26,"")&amp;" "&amp;IF(AND(E27=$S$12,F27=$U$8),C27,"")&amp;" "&amp;IF(AND(E28=$S$12,F28=$U$8),C28,"")&amp;" "&amp;IF(AND(E29=$S$12,F29=$U$8),C29,"")&amp;" "&amp;IF(AND(E30=$S$12,F30=$U$8),C30,"")&amp;" "&amp;IF(AND(E31=$S$12,F31=$U$8),C31,"")&amp;" "&amp;IF(AND(E32=$S$12,F32=$U$8),C32,"")&amp;" "&amp;IF(AND(E33=$S$12,F33=$U$8),C33,"")&amp;" "&amp;IF(AND(E34=$S$12,F34=$U$8),C34,"")&amp;" "&amp;IF(AND(E35=$S$12,F35=$U$8),C35,"")&amp;" "&amp;IF(AND(E36=$S$12,F36=$U$8),C36,"")&amp;" "&amp;IF(AND(E37=$S$12,F37=$U$8),C37,"")&amp;" "&amp;IF(AND(E38=$S$12,F38=$U$8),C38,"")&amp;" "&amp;IF(AND(E39=$S$12,F39=$U$8),C39,"")&amp;" "&amp;IF(AND(E40=$S$12,F40=$U$8),C40,"")&amp;" "&amp;IF(AND(E41=$S$12,F41=$U$8),C41,"")&amp;" "&amp;IF(AND(E42=$S$12,F42=$U$8),C42,"")&amp;" "&amp;IF(AND(E43=$S$12,F43=$U$8),C43,"")&amp;" "&amp;IF(AND(E44=$S$12,F44=$U$8),C44,"")&amp;" "&amp;IF(AND(E45=$S$12,F45=$U$8),C45,"")&amp;" "&amp;IF(AND(E46=$S$12,F46=$U$8),C46,"")&amp;" "&amp;IF(AND(E47=$S$12,F47=$U$8),C47,"")&amp;" "&amp;IF(AND(E48=$S$12,F48=$U$8),C48,"")&amp;" "&amp;IF(AND(E49=$S$12,F49=$U$8),C49,"")&amp;" "&amp;IF(AND(E50=$S$12,F50=$U$8),C50,"")&amp;" "&amp;IF(AND(E51=$S$12,F51=$U$8),C51,"")&amp;" "&amp;IF(AND(E52=$S$12,F52=$U$8),C52,"")&amp;" "&amp;IF(AND(E53=$S$12,F53=$U$8),C53,"")&amp;" "&amp;IF(AND(E54=$S$12,F54=$U$8),C54,"")&amp;" "&amp;IF(AND(E55=$S$12,F55=$U$8),C55,"")&amp;" "&amp;IF(AND(E56=$S$12,F56=$U$8),C56,"")&amp;" "&amp;IF(AND(E57=$S$12,F57=$U$8),C57,"")&amp;" "&amp;IF(AND(E58=$S$12,F58=$U$8),C58,"")&amp;" "&amp;IF(AND(E59=$S$12,F59=$U$8),C59,"")&amp;" "&amp;IF(AND(E60=$S$12,F60=$U$8),C60,"")&amp;" "&amp;IF(AND(E61=$S$12,F61=$U$8),C61,"")&amp;" "&amp;IF(AND(E62=$S$12,F62=$U$8),C62,"")&amp;" "&amp;IF(AND(E63=$S$12,F63=$U$8),C63,"")&amp;" "&amp;IF(AND(E64=$S$12,F64=$U$8),C64,"")&amp;" "&amp;IF(AND(E65=$S$12,F65=$U$8),C65,"")&amp;" "&amp;IF(AND(E66=$S$12,F66=$U$8),C66,"")&amp;" "&amp;IF(AND(E67=$S$12,F67=$U$8),C67,"")&amp;" "&amp;IF(AND(E68=$S$12,F68=$U$8),C68,"")&amp;" "&amp;IF(AND(E69=$S$12,F69=$U$8),C69,"")&amp;" "&amp;IF(AND(E70=$S$12,F70=$U$8),C70,"")&amp;" "&amp;IF(AND(E71=$S$12,F71=$U$8),C71,"")&amp;" "&amp;IF(AND(E72=$S$12,F72=$U$8),C72,"")&amp;" "&amp;IF(AND(E73=$S$12,F73=$U$8),C73,"")&amp;" "&amp;IF(AND(E74=$S$12,F74=$U$8),C74,"")&amp;" "&amp;IF(AND(E75=$S$12,F75=$U$8),C75,"")&amp;" "&amp;IF(AND(E76=$S$12,F76=$U$8),C76,"")&amp;" "&amp;IF(AND(E77=$S$12,F77=$U$8),C77,"")&amp;" "&amp;IF(AND(E78=$S$12,F78=$U$8),C78,"")&amp;" "&amp;IF(AND(E79=$S$12,F79=$U$8),C79,"")&amp;" "&amp;IF(AND(E80=$S$12,F80=$U$8),C80,"")&amp;" "&amp;IF(AND(E81=$S$12,F81=$U$8),C81,"")&amp;" "&amp;IF(AND(E82=$S$12,F82=$U$8),C82,"")&amp;" "&amp;IF(AND(E83=$S$12,F83=$U$8),C83,"")&amp;" "&amp;IF(AND(E84=$S$12,F84=$U$8),C84,"")&amp;" "&amp;IF(AND(E85=$S$12,F85=$U$8),C85,"")&amp;" "&amp;IF(AND(E86=$S$12,F86=$U$8),C86,"")&amp;" "&amp;IF(AND(E87=$S$12,F87=$U$8),C87,"")&amp;" "&amp;IF(AND(E88=$S$12,F88=$U$8),C88,"")&amp;" "&amp;IF(AND(E89=$S$12,F89=$U$8),C89,"")&amp;" "&amp;IF(AND(E90=$S$12,F90=$U$8),C90,"")</f>
        <v xml:space="preserve">                                                                                 </v>
      </c>
      <c r="M12" s="71" t="str">
        <f>+IF(AND(E9=$S$12,F9=$V$8),C9,"")&amp;" "&amp;IF(AND(E10=$S$12,F10=$V$8),C10,"")&amp;" "&amp;IF(AND(E11=$S$12,F11=$V$8),C11,"")&amp;" "&amp;IF(AND(E12=$S$12,F12=$V$8),C12,"")&amp;" "&amp;IF(AND(E13=$S$12,F13=$V$8),C13,"")&amp;" "&amp;IF(AND(E14=$S$12,F14=$V$8),C14,"")&amp;" "&amp;IF(AND(E15=$S$12,F15=$V$8),C15,"")&amp;" "&amp;IF(AND(E16=$S$12,F16=$V$8),C16,"")&amp;" "&amp;IF(AND(E17=$S$12,F17=$V$8),C17,"")&amp;" "&amp;IF(AND(E18=$S$12,F18=$V$8),C18,"")&amp;" "&amp;IF(AND(E19=$S$12,F19=$V$8),C19,"")&amp;" "&amp;IF(AND(E20=$S$12,F20=$V$8),C20,"")&amp;" "&amp;IF(AND(E21=$S$12,F21=$V$8),C21,"")&amp;" "&amp;IF(AND(E22=$S$12,F22=$V$8),C22,"")&amp;" "&amp;IF(AND(E23=$S$12,F23=$V$8),C23,"")&amp;" "&amp;IF(AND(E24=$S$12,F24=$V$8),C24,"")&amp;" "&amp;IF(AND(E25=$S$12,F25=$V$8),C25,"")&amp;" "&amp;IF(AND(E26=$S$12,F26=$V$8),C26,"")&amp;" "&amp;IF(AND(E27=$S$12,F27=$V$8),C27,"")&amp;" "&amp;IF(AND(E28=$S$12,F28=$V$8),C28,"")&amp;" "&amp;IF(AND(E29=$S$12,F29=$V$8),C29,"")&amp;" "&amp;IF(AND(E30=$S$12,F30=$V$8),C30,"")&amp;" "&amp;IF(AND(E31=$S$12,F31=$V$8),C31,"")&amp;" "&amp;IF(AND(E32=$S$12,F32=$V$8),C32,"")&amp;" "&amp;IF(AND(E33=$S$12,F33=$V$8),C33,"")&amp;" "&amp;IF(AND(E34=$S$12,F34=$V$8),C34,"")&amp;" "&amp;IF(AND(E35=$S$12,F35=$V$8),C35,"")&amp;" "&amp;IF(AND(E36=$S$12,F36=$V$8),C36,"")&amp;" "&amp;IF(AND(E37=$S$12,F37=$V$8),C37,"")&amp;" "&amp;IF(AND(E38=$S$12,F38=$V$8),C38,"")&amp;" "&amp;IF(AND(E39=$S$12,F39=$V$8),C39,"")&amp;" "&amp;IF(AND(E40=$S$12,F40=$V$8),C40,"")&amp;" "&amp;IF(AND(E41=$S$12,F41=$V$8),C41,"")&amp;" "&amp;IF(AND(E42=$S$12,F42=$V$8),C42,"")&amp;" "&amp;IF(AND(E43=$S$12,F43=$V$8),C43,"")&amp;" "&amp;IF(AND(E44=$S$12,F44=$V$8),C44,"")&amp;" "&amp;IF(AND(E45=$S$12,F45=$V$8),C45,"")&amp;" "&amp;IF(AND(E46=$S$12,F46=$V$8),C46,"")&amp;" "&amp;IF(AND(E47=$S$12,F47=$V$8),C47,"")&amp;" "&amp;IF(AND(E48=$S$12,F48=$V$8),C48,"")&amp;" "&amp;IF(AND(E49=$S$12,F49=$V$8),C49,"")&amp;" "&amp;IF(AND(E50=$S$12,F50=$V$8),C50,"")&amp;" "&amp;IF(AND(E51=$S$12,F51=$V$8),C51,"")&amp;" "&amp;IF(AND(E52=$S$12,F52=$V$8),C52,"")&amp;" "&amp;IF(AND(E53=$S$12,F53=$V$8),C53,"")&amp;" "&amp;IF(AND(E54=$S$12,F54=$V$8),C54,"")&amp;" "&amp;IF(AND(E55=$S$12,F55=$V$8),C55,"")&amp;" "&amp;IF(AND(E56=$S$12,F56=$V$8),C56,"")&amp;" "&amp;IF(AND(E57=$S$12,F57=$V$8),C57,"")&amp;" "&amp;IF(AND(E58=$S$12,F58=$V$8),C58,"")&amp;" "&amp;IF(AND(E59=$S$12,F59=$V$8),C59,"")&amp;" "&amp;IF(AND(E60=$S$12,F60=$V$8),C60,"")&amp;" "&amp;IF(AND(E61=$S$12,F61=$V$8),C61,"")&amp;" "&amp;IF(AND(E62=$S$12,F62=$V$8),C62,"")&amp;" "&amp;IF(AND(E63=$S$12,F63=$V$8),C63,"")&amp;" "&amp;IF(AND(E64=$S$12,F64=$V$8),C64,"")&amp;" "&amp;IF(AND(E65=$S$12,F65=$V$8),C65,"")&amp;" "&amp;IF(AND(E66=$S$12,F66=$V$8),C66,"")&amp;" "&amp;IF(AND(E67=$S$12,F67=$V$8),C67,"")&amp;" "&amp;IF(AND(E68=$S$12,F68=$V$8),C68,"")&amp;" "&amp;IF(AND(E69=$S$12,F69=$V$8),C69,"")&amp;" "&amp;IF(AND(E70=$S$12,F70=$V$8),C70,"")&amp;" "&amp;IF(AND(E71=$S$12,F71=$V$8),C71,"")&amp;" "&amp;IF(AND(E72=$S$12,F72=$V$8),C72,"")&amp;" "&amp;IF(AND(E73=$S$12,F73=$V$8),C73,"")&amp;" "&amp;IF(AND(E74=$S$12,F74=$V$8),C74,"")&amp;" "&amp;IF(AND(E75=$S$12,F75=$V$8),C75,"")&amp;" "&amp;IF(AND(E76=$S$12,F76=$V$8),C76,"")&amp;" "&amp;IF(AND(E77=$S$12,F77=$V$8),C77,"")&amp;" "&amp;IF(AND(E78=$S$12,F78=$V$8),C78,"")&amp;" "&amp;IF(AND(E79=$S$12,F79=$V$8),C79,"")&amp;" "&amp;IF(AND(E80=$S$12,F80=$V$8),C80,"")&amp;" "&amp;IF(AND(E81=$S$12,F81=$V$8),C81,"")&amp;" "&amp;IF(AND(E82=$S$12,F82=$V$8),C82,"")&amp;" "&amp;IF(AND(E83=$S$12,F83=$V$8),C83,"")&amp;" "&amp;IF(AND(E84=$S$12,F84=$V$8),C84,"")&amp;" "&amp;IF(AND(E85=$S$12,F85=$V$8),C85,"")&amp;" "&amp;IF(AND(E86=$S$12,F86=$V$8),C86,"")&amp;" "&amp;IF(AND(E87=$S$12,F87=$V$8),C87,"")&amp;" "&amp;IF(AND(E88=$S$12,F88=$V$8),C88,"")&amp;" "&amp;IF(AND(E89=$S$12,F89=$V$8),C89,"")&amp;" "&amp;IF(AND(E90=$S$12,F90=$V$8),C90,"")</f>
        <v xml:space="preserve">    R5                      R27        R35           R46           R57  R59                       </v>
      </c>
      <c r="N12" s="69" t="str">
        <f>+IF(AND(E9=$S$12,F9=$W$8),C9,"")&amp;" "&amp;IF(AND(E10=$S$12,F10=$W$8),C10,"")&amp;" "&amp;IF(AND(E11=$S$12,F11=$W$8),C11,"")&amp;" "&amp;IF(AND(E12=$S$12,F12=$W$8),C12,"")&amp;" "&amp;IF(AND(E13=$S$12,F13=$W$8),C13,"")&amp;" "&amp;IF(AND(E14=$S$12,F14=$W$8),C14,"")&amp;" "&amp;IF(AND(E15=$S$12,F15=$W$8),C15,"")&amp;" "&amp;IF(AND(E16=$S$12,F16=$W$8),C16,"")&amp;" "&amp;IF(AND(E17=$S$12,F17=$W$8),C17,"")&amp;" "&amp;IF(AND(E18=$S$12,F18=$W$8),C18,"")&amp;" "&amp;IF(AND(E19=$S$12,F19=$W$8),C19,"")&amp;" "&amp;IF(AND(E20=$S$12,F20=$W$8),C20,"")&amp;" "&amp;IF(AND(E21=$S$12,F21=$W$8),C21,"")&amp;" "&amp;IF(AND(E22=$S$12,F22=$W$8),C22,"")&amp;" "&amp;IF(AND(E23=$S$12,F23=$W$8),C23,"")&amp;" "&amp;IF(AND(E24=$S$12,F24=$W$8),C24,"")&amp;" "&amp;IF(AND(E25=$S$12,F25=$W$8),C25,"")&amp;" "&amp;IF(AND(E26=$S$12,F26=$W$8),C26,"")&amp;" "&amp;IF(AND(E27=$S$12,F27=$W$8),C27,"")&amp;" "&amp;IF(AND(E28=$S$12,F28=$W$8),C28,"")&amp;" "&amp;IF(AND(E29=$S$12,F29=$W$8),C29,"")&amp;" "&amp;IF(AND(E30=$S$12,F30=$W$8),C30,"")&amp;" "&amp;IF(AND(E31=$S$12,F31=$W$8),C31,"")&amp;" "&amp;IF(AND(E32=$S$12,F32=$W$8),C32,"")&amp;" "&amp;IF(AND(E33=$S$12,F33=$W$8),C33,"")&amp;" "&amp;IF(AND(E34=$S$12,F34=$W$8),C34,"")&amp;" "&amp;IF(AND(E35=$S$12,F35=$W$8),C35,"")&amp;" "&amp;IF(AND(E36=$S$12,F36=$W$8),C36,"")&amp;" "&amp;IF(AND(E37=$S$12,F37=$W$8),C37,"")&amp;" "&amp;IF(AND(E38=$S$12,F38=$W$8),C38,"")&amp;" "&amp;IF(AND(E39=$S$12,F39=$W$8),C39,"")&amp;" "&amp;IF(AND(E40=$S$12,F40=$W$8),C40,"")&amp;" "&amp;IF(AND(E41=$S$12,F41=$W$8),C41,"")&amp;" "&amp;IF(AND(E42=$S$12,F42=$W$8),C42,"")&amp;" "&amp;IF(AND(E43=$S$12,F43=$W$8),C43,"")&amp;" "&amp;IF(AND(E44=$S$12,F44=$W$8),C44,"")&amp;" "&amp;IF(AND(E45=$S$12,F45=$W$8),C45,"")&amp;" "&amp;IF(AND(E46=$S$12,F46=$W$8),C46,"")&amp;" "&amp;IF(AND(E47=$S$12,F47=$W$8),C47,"")&amp;" "&amp;IF(AND(E48=$S$12,F48=$W$8),C48,"")&amp;" "&amp;IF(AND(E49=$S$12,F49=$W$8),C49,"")&amp;" "&amp;IF(AND(E50=$S$12,F50=$W$8),C50,"")&amp;" "&amp;IF(AND(E51=$S$12,F51=$W$8),C51,"")&amp;" "&amp;IF(AND(E52=$S$12,F52=$W$8),C52,"")&amp;" "&amp;IF(AND(E53=$S$12,F53=$W$8),C53,"")&amp;" "&amp;IF(AND(E54=$S$12,F54=$W$8),C54,"")&amp;" "&amp;IF(AND(E55=$S$12,F55=$W$8),C55,"")&amp;" "&amp;IF(AND(E56=$S$12,F56=$W$8),C56,"")&amp;" "&amp;IF(AND(E57=$S$12,F57=$W$8),C57,"")&amp;" "&amp;IF(AND(E58=$S$12,F58=$W$8),C58,"")&amp;" "&amp;IF(AND(E59=$S$12,F59=$W$8),C59,"")&amp;" "&amp;IF(AND(E60=$S$12,F60=$W$8),C60,"")&amp;" "&amp;IF(AND(E61=$S$12,F61=$W$8),C61,"")&amp;" "&amp;IF(AND(E62=$S$12,F62=$W$8),C62,"")&amp;" "&amp;IF(AND(E63=$S$12,F63=$W$8),C63,"")&amp;" "&amp;IF(AND(E64=$S$12,F64=$W$8),C64,"")&amp;" "&amp;IF(AND(E65=$S$12,F65=$W$8),C65,"")&amp;" "&amp;IF(AND(E66=$S$12,F66=$W$8),C66,"")&amp;" "&amp;IF(AND(E67=$S$12,F67=$W$8),C67,"")&amp;" "&amp;IF(AND(E68=$S$12,F68=$W$8),C68,"")&amp;" "&amp;IF(AND(E69=$S$12,F69=$W$8),C69,"")&amp;" "&amp;IF(AND(E70=$S$12,F70=$W$8),C70,"")&amp;" "&amp;IF(AND(E71=$S$12,F71=$W$8),C71,"")&amp;" "&amp;IF(AND(E72=$S$12,F72=$W$8),C72,"")&amp;" "&amp;IF(AND(E73=$S$12,F73=$W$8),C73,"")&amp;" "&amp;IF(AND(E74=$S$12,F74=$W$8),C74,"")&amp;" "&amp;IF(AND(E75=$S$12,F75=$W$8),C75,"")&amp;" "&amp;IF(AND(E76=$S$12,F76=$W$8),C76,"")&amp;" "&amp;IF(AND(E77=$S$12,F77=$W$8),C77,"")&amp;" "&amp;IF(AND(E78=$S$12,F78=$W$8),C78,"")&amp;" "&amp;IF(AND(E79=$S$12,F79=$W$8),C79,"")&amp;" "&amp;IF(AND(E80=$S$12,F80=$W$8),C80,"")&amp;" "&amp;IF(AND(E81=$S$12,F81=$W$8),C81,"")&amp;" "&amp;IF(AND(E82=$S$12,F82=$W$8),C82,"")&amp;" "&amp;IF(AND(E83=$S$12,F83=$W$8),C83,"")&amp;" "&amp;IF(AND(E84=$S$12,F84=$W$8),C84,"")&amp;" "&amp;IF(AND(E85=$S$12,F85=$W$8),C85,"")&amp;" "&amp;IF(AND(E86=$S$12,F86=$W$8),C86,"")&amp;" "&amp;IF(AND(E87=$S$12,F87=$W$8),C87,"")&amp;" "&amp;IF(AND(E88=$S$12,F88=$W$8),C88,"")&amp;" "&amp;IF(AND(E89=$S$12,F89=$W$8),C89,"")&amp;" "&amp;IF(AND(E90=$S$12,F90=$W$8),C90,"")</f>
        <v xml:space="preserve">  R3        R11    R15 R16 R17             R30  R32                            R60                      </v>
      </c>
      <c r="O12" s="70" t="str">
        <f>+IF(AND(E9=$S$12,F9=$X$8),C9,"")&amp;" "&amp;IF(AND(E10=$S$12,F10=$X$8),C10,"")&amp;" "&amp;IF(AND(E11=$S$12,F11=$X$8),C11,"")&amp;" "&amp;IF(AND(E12=$S$12,F12=$X$8),C12,"")&amp;" "&amp;IF(AND(E13=$S$12,F13=$X$8),C13,"")&amp;" "&amp;IF(AND(E14=$S$12,F14=$X$8),C14,"")&amp;" "&amp;IF(AND(E15=$S$12,F15=$X$8),C15,"")&amp;" "&amp;IF(AND(E16=$S$12,F16=$X$8),C16,"")&amp;" "&amp;IF(AND(E17=$S$12,F17=$X$8),C17,"")&amp;" "&amp;IF(AND(E18=$S$12,F18=$X$8),C18,"")&amp;" "&amp;IF(AND(E19=$S$12,F19=$X$8),C19,"")&amp;" "&amp;IF(AND(E20=$S$12,F20=$X$8),C20,"")&amp;" "&amp;IF(AND(E21=$S$12,F21=$X$8),C21,"")&amp;" "&amp;IF(AND(E22=$S$12,F22=$X$8),C22,"")&amp;" "&amp;IF(AND(E23=$S$12,F23=$X$8),C23,"")&amp;" "&amp;IF(AND(E24=$S$12,F24=$X$8),C24,"")&amp;" "&amp;IF(AND(E25=$S$12,F25=$X$8),C25,"")&amp;" "&amp;IF(AND(E26=$S$12,F26=$X$8),C26,"")&amp;" "&amp;IF(AND(E27=$S$12,F27=$X$8),C27,"")&amp;" "&amp;IF(AND(E28=$S$12,F28=$X$8),C28,"")&amp;" "&amp;IF(AND(E29=$S$12,F29=$X$8),C29,"")&amp;" "&amp;IF(AND(E30=$S$12,F30=$X$8),C30,"")&amp;" "&amp;IF(AND(E31=$S$12,F31=$X$8),C31,"")&amp;" "&amp;IF(AND(E32=$S$12,F32=$X$8),C32,"")&amp;" "&amp;IF(AND(E33=$S$12,F33=$X$8),C33,"")&amp;" "&amp;IF(AND(E34=$S$12,F34=$X$8),C34,"")&amp;" "&amp;IF(AND(E35=$S$12,F35=$X$8),C35,"")&amp;" "&amp;IF(AND(E36=$S$12,F36=$X$8),C36,"")&amp;" "&amp;IF(AND(E37=$S$12,F37=$X$8),C37,"")&amp;" "&amp;IF(AND(E38=$S$12,F38=$X$8),C38,"")&amp;" "&amp;IF(AND(E39=$S$12,F39=$X$8),C39,"")&amp;" "&amp;IF(AND(E40=$S$12,F40=$X$8),C40,"")&amp;" "&amp;IF(AND(E41=$S$12,F41=$X$8),C41,"")&amp;" "&amp;IF(AND(E42=$S$12,F42=$X$8),C42,"")&amp;" "&amp;IF(AND(E43=$S$12,F43=$X$8),C43,"")&amp;" "&amp;IF(AND(E44=$S$12,F44=$X$8),C44,"")&amp;" "&amp;IF(AND(E45=$S$12,F45=$X$8),C45,"")&amp;" "&amp;IF(AND(E46=$S$12,F46=$X$8),C46,"")&amp;" "&amp;IF(AND(E47=$S$12,F47=$X$8),C47,"")&amp;" "&amp;IF(AND(E48=$S$12,F48=$X$8),C48,"")&amp;" "&amp;IF(AND(E49=$S$12,F49=$X$8),C49,"")&amp;" "&amp;IF(AND(E50=$S$12,F50=$X$8),C50,"")&amp;" "&amp;IF(AND(E51=$S$12,F51=$X$8),C51,"")&amp;" "&amp;IF(AND(E52=$S$12,F52=$X$8),C52,"")&amp;" "&amp;IF(AND(E53=$S$12,F53=$X$8),C53,"")&amp;" "&amp;IF(AND(E54=$S$12,F54=$X$8),C54,"")&amp;" "&amp;IF(AND(E55=$S$12,F55=$X$8),C55,"")&amp;" "&amp;IF(AND(E56=$S$12,F56=$X$8),C56,"")&amp;" "&amp;IF(AND(E57=$S$12,F57=$X$8),C57,"")&amp;" "&amp;IF(AND(E58=$S$12,F58=$X$8),C58,"")&amp;" "&amp;IF(AND(E59=$S$12,F59=$X$8),C59,"")&amp;" "&amp;IF(AND(E60=$S$12,F60=$X$8),C60,"")&amp;" "&amp;IF(AND(E61=$S$12,F61=$X$8),C61,"")&amp;" "&amp;IF(AND(E62=$S$12,F62=$X$8),C62,"")&amp;" "&amp;IF(AND(E63=$S$12,F63=$X$8),C63,"")&amp;" "&amp;IF(AND(E64=$S$12,F64=$X$8),C64,"")&amp;" "&amp;IF(AND(E65=$S$12,F65=$X$8),C65,"")&amp;" "&amp;IF(AND(E66=$S$12,F66=$X$8),C66,"")&amp;" "&amp;IF(AND(E67=$S$12,F67=$X$8),C67,"")&amp;" "&amp;IF(AND(E68=$S$12,F68=$X$8),C68,"")&amp;" "&amp;IF(AND(E69=$S$12,F69=$X$8),C69,"")&amp;" "&amp;IF(AND(E70=$S$12,F70=$X$8),C70,"")&amp;" "&amp;IF(AND(E71=$S$12,F71=$X$8),C71,"")&amp;" "&amp;IF(AND(E72=$S$12,F72=$X$8),C72,"")&amp;" "&amp;IF(AND(E73=$S$12,F73=$X$8),C73,"")&amp;" "&amp;IF(AND(E74=$S$12,F74=$X$8),C74,"")&amp;" "&amp;IF(AND(E75=$S$12,F75=$X$8),C75,"")&amp;" "&amp;IF(AND(E76=$S$12,F76=$X$8),C76,"")&amp;" "&amp;IF(AND(E77=$S$12,F77=$X$8),C77,"")&amp;" "&amp;IF(AND(E78=$S$12,F78=$X$8),C78,"")&amp;" "&amp;IF(AND(E79=$S$12,F79=$X$8),C79,"")&amp;" "&amp;IF(AND(E80=$S$12,F80=$X$8),C80,"")&amp;" "&amp;IF(AND(E81=$S$12,F81=$X$8),C81,"")&amp;" "&amp;IF(AND(E82=$S$12,F82=$X$8),C82,"")&amp;" "&amp;IF(AND(E83=$S$12,F83=$X$8),C83,"")&amp;" "&amp;IF(AND(E84=$S$12,F84=$X$8),C84,"")&amp;" "&amp;IF(AND(E85=$S$12,F85=$X$8),C85,"")&amp;" "&amp;IF(AND(E86=$S$12,F86=$X$8),C86,"")&amp;" "&amp;IF(AND(E87=$S$12,F87=$X$8),C87,"")&amp;" "&amp;IF(AND(E88=$S$12,F88=$X$8),C88,"")&amp;" "&amp;IF(AND(E89=$S$12,F89=$X$8),C89,"")&amp;" "&amp;IF(AND(E90=$S$12,F90=$X$8),C90,"")</f>
        <v xml:space="preserve">R1                    R21                                                             </v>
      </c>
      <c r="P12" s="178"/>
      <c r="Q12" s="624"/>
      <c r="R12" s="88">
        <v>0.4</v>
      </c>
      <c r="S12" s="86" t="s">
        <v>611</v>
      </c>
      <c r="T12" s="72" t="s">
        <v>679</v>
      </c>
      <c r="U12" s="71" t="s">
        <v>112</v>
      </c>
      <c r="V12" s="71" t="s">
        <v>112</v>
      </c>
      <c r="W12" s="69" t="s">
        <v>616</v>
      </c>
      <c r="X12" s="70" t="s">
        <v>612</v>
      </c>
    </row>
    <row r="13" spans="1:24" ht="203.25" customHeight="1" thickBot="1" x14ac:dyDescent="0.3">
      <c r="A13" s="115" t="str">
        <f>'CONTEXTO E IDENTIFICACIÓN'!D59</f>
        <v>Direccionamiento Estratégico y Planeación</v>
      </c>
      <c r="B13" s="139" t="str">
        <f>'CONTEXTO E IDENTIFICACIÓN'!F59</f>
        <v>Gestión del SGI</v>
      </c>
      <c r="C13" s="140" t="str">
        <f>'CONTEXTO E IDENTIFICACIÓN'!A59</f>
        <v>R5</v>
      </c>
      <c r="D13" s="177" t="str">
        <f>'CONTEXTO E IDENTIFICACIÓN'!N59</f>
        <v xml:space="preserve">Posibilidad de pérdida Económica y Reputacional  por la gestión inadecuada de los impactos ambientales generados por la entidad debido a:
1. Falta de personal en sede Central y Direcciones Territoriales para el cubrimiento de las actividades del SGA.
2. Debilidad en el reporte de información ambiental desde las Diferentes Sedes.
3. Debilidad en el conocimiento de las buenas prácticas ambientales en el IGAC.
4. Recursos insuficientes para el cumplimiento y mantenimiento de las actividades asociadas a la gestión ambiental de la entidad.  </v>
      </c>
      <c r="E13" s="191" t="str">
        <f>'PROB E IMPACTO INHERENTE'!I13</f>
        <v>Baja</v>
      </c>
      <c r="F13" s="191" t="str">
        <f>'PROB E IMPACTO INHERENTE'!Q13</f>
        <v>Moderado</v>
      </c>
      <c r="G13" s="194" t="str">
        <f t="shared" ref="G13:G67" si="0">+IF(E13=$S$9,IF(F13=$T$8,$T$9,IF(F13=$U$8,$U$9,IF(F13=$V$8,$V$9,IF(F13=$W$8,$W$9,IF(F13=$X$8,$X$9))))),IF(E13=$S$10,IF(F13=$T$8,$T$10,IF(F13=$U$8,$U$10,IF(F13=$V$8,$V$10,IF(F13=$W$8,$W$10,IF(F13=$X$8,$X$10))))),IF(E13=$S$11,IF(F13=$T$8,$T$11,IF(F13=$U$8,$U$11,IF(F13=$V$8,$V$11,IF(F13=$W$8,$W$11,IF(F13=$X$8,$X$11))))),IF(E13=$S$12,IF(F13=$T$8,$T$12,IF(F13=$U$8,$U$12,IF(F13=$V$8,$V$12,IF(F13=$W$8,$W$12,IF(F13=$X$8,$X$12))))),IF(E13=$S$13,IF(F13=$T$8,$T$13,IF(F13=$U$8,$U$13,IF(F13=$V$8,$V$13,IF(F13=$W$8,$W$13,IF(F13=$X$8,$X$13))))),"")))))</f>
        <v>Moderado</v>
      </c>
      <c r="H13" s="178"/>
      <c r="I13" s="623"/>
      <c r="J13" s="73" t="s">
        <v>614</v>
      </c>
      <c r="K13" s="74" t="str">
        <f>+IF(AND(E9=$S$13,F9=$T$8),C9,"")&amp;" "&amp;IF(AND(E10=$S$13,F10=$T$8),C10,"")&amp;" "&amp;IF(AND(E11=$S$13,F11=$T$8),C11,"")&amp;" "&amp;IF(AND(E12=$S$13,F12=$T$8),C12,"")&amp;" "&amp;IF(AND(E13=$S$13,F13=$T$8),C13,"")&amp;" "&amp;IF(AND(E14=$S$13,F14=$T$8),C14,"")&amp;" "&amp;IF(AND(E15=$S$13,F15=$T$8),C15,"")&amp;" "&amp;IF(AND(E16=$S$13,F16=$T$8),C16,"")&amp;" "&amp;IF(AND(E17=$S$13,F17=$T$8),C17,"")&amp;" "&amp;IF(AND(E18=$S$13,F18=$T$8),C18,"")&amp;" "&amp;IF(AND(E19=$S$13,F19=$T$8),C19,"")&amp;" "&amp;IF(AND(E20=$S$13,F20=$T$8),C20,"")&amp;" "&amp;IF(AND(E21=$S$13,F21=$T$8),C21,"")&amp;" "&amp;IF(AND(E22=$S$13,F22=$T$8),C22,"")&amp;" "&amp;IF(AND(E23=$S$13,F23=$T$8),C23,"")&amp;" "&amp;IF(AND(E24=$S$13,F24=$T$8),C24,"")&amp;" "&amp;IF(AND(E25=$S$13,F25=$T$8),C25,"")&amp;" "&amp;IF(AND(E26=$S$13,F26=$T$8),C26,"")&amp;" "&amp;IF(AND(E27=$S$13,F27=$T$8),C27,"")&amp;" "&amp;IF(AND(E28=$S$13,F28=$T$8),C28,"")&amp;" "&amp;IF(AND(E29=$S$13,F29=$T$8),C29,"")&amp;" "&amp;IF(AND(E30=$S$13,F30=$T$8),C30,"")&amp;" "&amp;IF(AND(E31=$S$13,F31=$T$8),C31,"")&amp;" "&amp;IF(AND(E32=$S$13,F32=$T$8),C32,"")&amp;" "&amp;IF(AND(E33=$S$13,F33=$T$8),C33,"")&amp;" "&amp;IF(AND(E34=$S$13,F34=$T$8),C34,"")&amp;" "&amp;IF(AND(E35=$S$13,F35=$T$8),C35,"")&amp;" "&amp;IF(AND(E36=$S$13,F36=$T$8),C36,"")&amp;" "&amp;IF(AND(E37=$S$13,F37=$T$8),C37,"")&amp;" "&amp;IF(AND(E38=$S$13,F38=$T$8),C38,"")&amp;" "&amp;IF(AND(E39=$S$13,F39=$T$8),C39,"")&amp;" "&amp;IF(AND(E40=$S$13,F40=$T$8),C40,"")&amp;" "&amp;IF(AND(E41=$S$13,F41=$T$8),C41,"")&amp;" "&amp;IF(AND(E42=$S$13,F42=$T$8),C42,"")&amp;" "&amp;IF(AND(E43=$S$13,F43=$T$8),C43,"")&amp;" "&amp;IF(AND(E44=$S$13,F44=$T$8),C44,"")&amp;" "&amp;IF(AND(E45=$S$13,F45=$T$8),C45,"")&amp;" "&amp;IF(AND(E46=$S$13,F46=$T$8),C46,"")&amp;" "&amp;IF(AND(E47=$S$13,F47=$T$8),C47,"")&amp;" "&amp;IF(AND(E48=$S$13,F48=$T$8),C48,"")&amp;" "&amp;IF(AND(E49=$S$13,F49=$T$8),C49,"")&amp;" "&amp;IF(AND(E50=$S$13,F50=$T$8),C50,"")&amp;" "&amp;IF(AND(E51=$S$13,F51=$T$8),C51,"")&amp;" "&amp;IF(AND(E52=$S$13,F52=$T$8),C52,"")&amp;" "&amp;IF(AND(E53=$S$13,F53=$T$8),C53,"")&amp;" "&amp;IF(AND(E54=$S$13,F54=$T$8),C54,"")&amp;" "&amp;IF(AND(E55=$S$13,F55=$T$8),C55,"")&amp;" "&amp;IF(AND(E56=$S$13,F56=$T$8),C56,"")&amp;" "&amp;IF(AND(E57=$S$13,F57=$T$8),C57,"")&amp;" "&amp;IF(AND(E58=$S$13,F58=$T$8),C58,"")&amp;" "&amp;IF(AND(E59=$S$13,F59=$T$8),C59,"")&amp;" "&amp;IF(AND(E60=$S$13,F60=$T$8),C60,"")&amp;" "&amp;IF(AND(E61=$S$13,F61=$T$8),C61,"")&amp;" "&amp;IF(AND(E62=$S$13,F62=$T$8),C62,"")&amp;" "&amp;IF(AND(E63=$S$13,F63=$T$8),C63,"")&amp;" "&amp;IF(AND(E64=$S$13,F64=$T$8),C64,"")&amp;" "&amp;IF(AND(E65=$S$13,F65=$T$8),C65,"")&amp;" "&amp;IF(AND(E66=$S$13,F66=$T$8),C66,"")&amp;" "&amp;IF(AND(E67=$S$13,F67=$T$8),C67,"")&amp;" "&amp;IF(AND(E68=$S$13,F68=$T$8),C68,"")&amp;" "&amp;IF(AND(E69=$S$13,F69=$T$8),C69,"")&amp;" "&amp;IF(AND(E70=$S$13,F70=$T$8),C70,"")&amp;" "&amp;IF(AND(E71=$S$13,F71=$T$8),C71,"")&amp;" "&amp;IF(AND(E72=$S$13,F72=$T$8),C72,"")&amp;" "&amp;IF(AND(E73=$S$13,F73=$T$8),C73,"")&amp;" "&amp;IF(AND(E74=$S$13,F74=$T$8),C74,"")&amp;" "&amp;IF(AND(E75=$S$13,F75=$T$8),C75,"")&amp;" "&amp;IF(AND(E76=$S$13,F76=$T$8),C76,"")&amp;" "&amp;IF(AND(E77=$S$13,F77=$T$8),C77,"")&amp;" "&amp;IF(AND(E78=$S$13,F78=$T$8),C78,"")&amp;" "&amp;IF(AND(E79=$S$13,F79=$T$8),C79,"")&amp;" "&amp;IF(AND(E80=$S$13,F80=$T$8),C80,"")&amp;" "&amp;IF(AND(E81=$S$13,F81=$T$8),C81,"")&amp;" "&amp;IF(AND(E82=$S$13,F82=$T$8),C82,"")&amp;" "&amp;IF(AND(E83=$S$13,F83=$T$8),C83,"")&amp;" "&amp;IF(AND(E84=$S$13,F84=$T$8),C84,"")&amp;" "&amp;IF(AND(E85=$S$13,F85=$T$8),C85,"")&amp;" "&amp;IF(AND(E86=$S$13,F86=$T$8),C86,"")&amp;" "&amp;IF(AND(E87=$S$13,F87=$T$8),C87,"")&amp;" "&amp;IF(AND(E88=$S$13,F88=$T$8),C88,"")&amp;" "&amp;IF(AND(E89=$S$13,F89=$T$8),C89,"")&amp;" "&amp;IF(AND(E90=$S$13,F90=$T$8),C90,"")</f>
        <v xml:space="preserve">                                                                                 </v>
      </c>
      <c r="L13" s="74" t="str">
        <f>+IF(AND(E9=$S$13,F9=$U$8),C9,"")&amp;" "&amp;IF(AND(E10=$S$13,F10=$U$8),C10,"")&amp;" "&amp;IF(AND(E11=$S$13,F11=$U$8),C11,"")&amp;" "&amp;IF(AND(E12=$S$13,F12=$U$8),C12,"")&amp;" "&amp;IF(AND(E13=$S$13,F13=$U$8),C13,"")&amp;" "&amp;IF(AND(E14=$S$13,F14=$U$8),C14,"")&amp;" "&amp;IF(AND(E15=$S$13,F15=$U$8),C15,"")&amp;" "&amp;IF(AND(E16=$S$13,F16=$U$8),C16,"")&amp;" "&amp;IF(AND(E17=$S$13,F17=$U$8),C17,"")&amp;" "&amp;IF(AND(E18=$S$13,F18=$U$8),C18,"")&amp;" "&amp;IF(AND(E19=$S$13,F19=$U$8),C19,"")&amp;" "&amp;IF(AND(E20=$S$13,F20=$U$8),C20,"")&amp;" "&amp;IF(AND(E21=$S$13,F21=$U$8),C21,"")&amp;" "&amp;IF(AND(E22=$S$13,F22=$U$8),C22,"")&amp;" "&amp;IF(AND(E23=$S$13,F23=$U$8),C23,"")&amp;" "&amp;IF(AND(E24=$S$13,F24=$U$8),C24,"")&amp;" "&amp;IF(AND(E25=$S$13,F25=$U$8),C25,"")&amp;" "&amp;IF(AND(E26=$S$13,F26=$U$8),C26,"")&amp;" "&amp;IF(AND(E27=$S$13,F27=$U$8),C27,"")&amp;" "&amp;IF(AND(E28=$S$13,F28=$U$8),C28,"")&amp;" "&amp;IF(AND(E29=$S$13,F29=$U$8),C29,"")&amp;" "&amp;IF(AND(E30=$S$13,F30=$U$8),C30,"")&amp;" "&amp;IF(AND(E31=$S$13,F31=$U$8),C31,"")&amp;" "&amp;IF(AND(E32=$S$13,F32=$U$8),C32,"")&amp;" "&amp;IF(AND(E33=$S$13,F33=$U$8),C33,"")&amp;" "&amp;IF(AND(E34=$S$13,F34=$U$8),C34,"")&amp;" "&amp;IF(AND(E35=$S$13,F35=$U$8),C35,"")&amp;" "&amp;IF(AND(E36=$S$13,F36=$U$8),C36,"")&amp;" "&amp;IF(AND(E37=$S$13,F37=$U$8),C37,"")&amp;" "&amp;IF(AND(E38=$S$13,F38=$U$8),C38,"")&amp;" "&amp;IF(AND(E39=$S$13,F39=$U$8),C39,"")&amp;" "&amp;IF(AND(E40=$S$13,F40=$U$8),C40,"")&amp;" "&amp;IF(AND(E41=$S$13,F41=$U$8),C41,"")&amp;" "&amp;IF(AND(E42=$S$13,F42=$U$8),C42,"")&amp;" "&amp;IF(AND(E43=$S$13,F43=$U$8),C43,"")&amp;" "&amp;IF(AND(E44=$S$13,F44=$U$8),C44,"")&amp;" "&amp;IF(AND(E45=$S$13,F45=$U$8),C45,"")&amp;" "&amp;IF(AND(E46=$S$13,F46=$U$8),C46,"")&amp;" "&amp;IF(AND(E47=$S$13,F47=$U$8),C47,"")&amp;" "&amp;IF(AND(E48=$S$13,F48=$U$8),C48,"")&amp;" "&amp;IF(AND(E49=$S$13,F49=$U$8),C49,"")&amp;" "&amp;IF(AND(E50=$S$13,F50=$U$8),C50,"")&amp;" "&amp;IF(AND(E51=$S$13,F51=$U$8),C51,"")&amp;" "&amp;IF(AND(E52=$S$13,F52=$U$8),C52,"")&amp;" "&amp;IF(AND(E53=$S$13,F53=$U$8),C53,"")&amp;" "&amp;IF(AND(E54=$S$13,F54=$U$8),C54,"")&amp;" "&amp;IF(AND(E55=$S$13,F55=$U$8),C55,"")&amp;" "&amp;IF(AND(E56=$S$13,F56=$U$8),C56,"")&amp;" "&amp;IF(AND(E57=$S$13,F57=$U$8),C57,"")&amp;" "&amp;IF(AND(E58=$S$13,F58=$U$8),C58,"")&amp;" "&amp;IF(AND(E59=$S$13,F59=$U$8),C59,"")&amp;" "&amp;IF(AND(E60=$S$13,F60=$U$8),C60,"")&amp;" "&amp;IF(AND(E61=$S$13,F61=$U$8),C61,"")&amp;" "&amp;IF(AND(E62=$S$13,F62=$U$8),C62,"")&amp;" "&amp;IF(AND(E63=$S$13,F63=$U$8),C63,"")&amp;" "&amp;IF(AND(E64=$S$13,F64=$U$8),C64,"")&amp;" "&amp;IF(AND(E65=$S$13,F65=$U$8),C65,"")&amp;" "&amp;IF(AND(E66=$S$13,F66=$U$8),C66,"")&amp;" "&amp;IF(AND(E67=$S$13,F67=$U$8),C67,"")&amp;" "&amp;IF(AND(E68=$S$13,F68=$U$8),C68,"")&amp;" "&amp;IF(AND(E69=$S$13,F69=$U$8),C69,"")&amp;" "&amp;IF(AND(E70=$S$13,F70=$U$8),C70,"")&amp;" "&amp;IF(AND(E71=$S$13,F71=$U$8),C71,"")&amp;" "&amp;IF(AND(E72=$S$13,F72=$U$8),C72,"")&amp;" "&amp;IF(AND(E73=$S$13,F73=$U$8),C73,"")&amp;" "&amp;IF(AND(E74=$S$13,F74=$U$8),C74,"")&amp;" "&amp;IF(AND(E75=$S$13,F75=$U$8),C75,"")&amp;" "&amp;IF(AND(E76=$S$13,F76=$U$8),C76,"")&amp;" "&amp;IF(AND(E77=$S$13,F77=$U$8),C77,"")&amp;" "&amp;IF(AND(E78=$S$13,F78=$U$8),C78,"")&amp;" "&amp;IF(AND(E79=$S$13,F79=$U$8),C79,"")&amp;" "&amp;IF(AND(E80=$S$13,F80=$U$8),C80,"")&amp;" "&amp;IF(AND(E81=$S$13,F81=$U$8),C81,"")&amp;" "&amp;IF(AND(E82=$S$13,F82=$U$8),C82,"")&amp;" "&amp;IF(AND(E83=$S$13,F83=$U$8),C83,"")&amp;" "&amp;IF(AND(E84=$S$13,F84=$U$8),C84,"")&amp;" "&amp;IF(AND(E85=$S$13,F85=$U$8),C85,"")&amp;" "&amp;IF(AND(E86=$S$13,F86=$U$8),C86,"")&amp;" "&amp;IF(AND(E87=$S$13,F87=$U$8),C87,"")&amp;" "&amp;IF(AND(E88=$S$13,F88=$U$8),C88,"")&amp;" "&amp;IF(AND(E89=$S$13,F89=$U$8),C89,"")&amp;" "&amp;IF(AND(E90=$S$13,F90=$U$8),C90,"")</f>
        <v xml:space="preserve">                                                                                 </v>
      </c>
      <c r="M13" s="75" t="str">
        <f>+IF(AND(E9=$S$13,F9=$V$8),C9,"")&amp;" "&amp;IF(AND(E10=$S$13,F10=$V$8),C10,"")&amp;" "&amp;IF(AND(E11=$S$13,F11=$V$8),C11,"")&amp;" "&amp;IF(AND(E12=$S$13,F12=$V$8),C12,"")&amp;" "&amp;IF(AND(E13=$S$13,F13=$V$8),C13,"")&amp;" "&amp;IF(AND(E14=$S$13,F14=$V$8),C14,"")&amp;" "&amp;IF(AND(E15=$S$13,F15=$V$8),C15,"")&amp;" "&amp;IF(AND(E16=$S$13,F16=$V$8),C16,"")&amp;" "&amp;IF(AND(E17=$S$13,F17=$V$8),C17,"")&amp;" "&amp;IF(AND(E18=$S$13,F18=$V$8),C18,"")&amp;" "&amp;IF(AND(E19=$S$13,F19=$V$8),C19,"")&amp;" "&amp;IF(AND(E20=$S$13,F20=$V$8),C20,"")&amp;" "&amp;IF(AND(E21=$S$13,F21=$V$8),C21,"")&amp;" "&amp;IF(AND(E22=$S$13,F22=$V$8),C22,"")&amp;" "&amp;IF(AND(E23=$S$13,F23=$V$8),C23,"")&amp;" "&amp;IF(AND(E24=$S$13,F24=$V$8),C24,"")&amp;" "&amp;IF(AND(E25=$S$13,F25=$V$8),C25,"")&amp;" "&amp;IF(AND(E26=$S$13,F26=$V$8),C26,"")&amp;" "&amp;IF(AND(E27=$S$13,F27=$V$8),C27,"")&amp;" "&amp;IF(AND(E28=$S$13,F28=$V$8),C28,"")&amp;" "&amp;IF(AND(E29=$S$13,F29=$V$8),C29,"")&amp;" "&amp;IF(AND(E30=$S$13,F30=$V$8),C30,"")&amp;" "&amp;IF(AND(E31=$S$13,F31=$V$8),C31,"")&amp;" "&amp;IF(AND(E32=$S$13,F32=$V$8),C32,"")&amp;" "&amp;IF(AND(E33=$S$13,F33=$V$8),C33,"")&amp;" "&amp;IF(AND(E34=$S$13,F34=$V$8),C34,"")&amp;" "&amp;IF(AND(E35=$S$13,F35=$V$8),C35,"")&amp;" "&amp;IF(AND(E36=$S$13,F36=$V$8),C36,"")&amp;" "&amp;IF(AND(E37=$S$13,F37=$V$8),C37,"")&amp;" "&amp;IF(AND(E38=$S$13,F38=$V$8),C38,"")&amp;" "&amp;IF(AND(E39=$S$13,F39=$V$8),C39,"")&amp;" "&amp;IF(AND(E40=$S$13,F40=$V$8),C40,"")&amp;" "&amp;IF(AND(E41=$S$13,F41=$V$8),C41,"")&amp;" "&amp;IF(AND(E42=$S$13,F42=$V$8),C42,"")&amp;" "&amp;IF(AND(E43=$S$13,F43=$V$8),C43,"")&amp;" "&amp;IF(AND(E44=$S$13,F44=$V$8),C44,"")&amp;" "&amp;IF(AND(E45=$S$13,F45=$V$8),C45,"")&amp;" "&amp;IF(AND(E46=$S$13,F46=$V$8),C46,"")&amp;" "&amp;IF(AND(E47=$S$13,F47=$V$8),C47,"")&amp;" "&amp;IF(AND(E48=$S$13,F48=$V$8),C48,"")&amp;" "&amp;IF(AND(E49=$S$13,F49=$V$8),C49,"")&amp;" "&amp;IF(AND(E50=$S$13,F50=$V$8),C50,"")&amp;" "&amp;IF(AND(E51=$S$13,F51=$V$8),C51,"")&amp;" "&amp;IF(AND(E52=$S$13,F52=$V$8),C52,"")&amp;" "&amp;IF(AND(E53=$S$13,F53=$V$8),C53,"")&amp;" "&amp;IF(AND(E54=$S$13,F54=$V$8),C54,"")&amp;" "&amp;IF(AND(E55=$S$13,F55=$V$8),C55,"")&amp;" "&amp;IF(AND(E56=$S$13,F56=$V$8),C56,"")&amp;" "&amp;IF(AND(E57=$S$13,F57=$V$8),C57,"")&amp;" "&amp;IF(AND(E58=$S$13,F58=$V$8),C58,"")&amp;" "&amp;IF(AND(E59=$S$13,F59=$V$8),C59,"")&amp;" "&amp;IF(AND(E60=$S$13,F60=$V$8),C60,"")&amp;" "&amp;IF(AND(E61=$S$13,F61=$V$8),C61,"")&amp;" "&amp;IF(AND(E62=$S$13,F62=$V$8),C62,"")&amp;" "&amp;IF(AND(E63=$S$13,F63=$V$8),C63,"")&amp;" "&amp;IF(AND(E64=$S$13,F64=$V$8),C64,"")&amp;" "&amp;IF(AND(E65=$S$13,F65=$V$8),C65,"")&amp;" "&amp;IF(AND(E66=$S$13,F66=$V$8),C66,"")&amp;" "&amp;IF(AND(E67=$S$13,F67=$V$8),C67,"")&amp;" "&amp;IF(AND(E68=$S$13,F68=$V$8),C68,"")&amp;" "&amp;IF(AND(E69=$S$13,F69=$V$8),C69,"")&amp;" "&amp;IF(AND(E70=$S$13,F70=$V$8),C70,"")&amp;" "&amp;IF(AND(E71=$S$13,F71=$V$8),C71,"")&amp;" "&amp;IF(AND(E72=$S$13,F72=$V$8),C72,"")&amp;" "&amp;IF(AND(E73=$S$13,F73=$V$8),C73,"")&amp;" "&amp;IF(AND(E74=$S$13,F74=$V$8),C74,"")&amp;" "&amp;IF(AND(E75=$S$13,F75=$V$8),C75,"")&amp;" "&amp;IF(AND(E76=$S$13,F76=$V$8),C76,"")&amp;" "&amp;IF(AND(E77=$S$13,F77=$V$8),C77,"")&amp;" "&amp;IF(AND(E78=$S$13,F78=$V$8),C78,"")&amp;" "&amp;IF(AND(E79=$S$13,F79=$V$8),C79,"")&amp;" "&amp;IF(AND(E80=$S$13,F80=$V$8),C80,"")&amp;" "&amp;IF(AND(E81=$S$13,F81=$V$8),C81,"")&amp;" "&amp;IF(AND(E82=$S$13,F82=$V$8),C82,"")&amp;" "&amp;IF(AND(E83=$S$13,F83=$V$8),C83,"")&amp;" "&amp;IF(AND(E84=$S$13,F84=$V$8),C84,"")&amp;" "&amp;IF(AND(E85=$S$13,F85=$V$8),C85,"")&amp;" "&amp;IF(AND(E86=$S$13,F86=$V$8),C86,"")&amp;" "&amp;IF(AND(E87=$S$13,F87=$V$8),C87,"")&amp;" "&amp;IF(AND(E88=$S$13,F88=$V$8),C88,"")&amp;" "&amp;IF(AND(E89=$S$13,F89=$V$8),C89,"")&amp;" "&amp;IF(AND(E90=$S$13,F90=$V$8),C90,"")</f>
        <v xml:space="preserve"> R2                                              R48          R58                        </v>
      </c>
      <c r="N13" s="76" t="str">
        <f>+IF(AND(E9=$S$13,F9=$W$8),C9,"")&amp;" "&amp;IF(AND(E10=$S$13,F10=$W$8),C10,"")&amp;" "&amp;IF(AND(E11=$S$13,F11=$W$8),C11,"")&amp;" "&amp;IF(AND(E12=$S$13,F12=$W$8),C12,"")&amp;" "&amp;IF(AND(E13=$S$13,F13=$W$8),C13,"")&amp;" "&amp;IF(AND(E14=$S$13,F14=$W$8),C14,"")&amp;" "&amp;IF(AND(E15=$S$13,F15=$W$8),C15,"")&amp;" "&amp;IF(AND(E16=$S$13,F16=$W$8),C16,"")&amp;" "&amp;IF(AND(E17=$S$13,F17=$W$8),C17,"")&amp;" "&amp;IF(AND(E18=$S$13,F18=$W$8),C18,"")&amp;" "&amp;IF(AND(E19=$S$13,F19=$W$8),C19,"")&amp;" "&amp;IF(AND(E20=$S$13,F20=$W$8),C20,"")&amp;" "&amp;IF(AND(E21=$S$13,F21=$W$8),C21,"")&amp;" "&amp;IF(AND(E22=$S$13,F22=$W$8),C22,"")&amp;" "&amp;IF(AND(E23=$S$13,F23=$W$8),C23,"")&amp;" "&amp;IF(AND(E24=$S$13,F24=$W$8),C24,"")&amp;" "&amp;IF(AND(E25=$S$13,F25=$W$8),C25,"")&amp;" "&amp;IF(AND(E26=$S$13,F26=$W$8),C26,"")&amp;" "&amp;IF(AND(E27=$S$13,F27=$W$8),C27,"")&amp;" "&amp;IF(AND(E28=$S$13,F28=$W$8),C28,"")&amp;" "&amp;IF(AND(E29=$S$13,F29=$W$8),C29,"")&amp;" "&amp;IF(AND(E30=$S$13,F30=$W$8),C30,"")&amp;" "&amp;IF(AND(E31=$S$13,F31=$W$8),C31,"")&amp;" "&amp;IF(AND(E32=$S$13,F32=$W$8),C32,"")&amp;" "&amp;IF(AND(E33=$S$13,F33=$W$8),C33,"")&amp;" "&amp;IF(AND(E34=$S$13,F34=$W$8),C34,"")&amp;" "&amp;IF(AND(E35=$S$13,F35=$W$8),C35,"")&amp;" "&amp;IF(AND(E36=$S$13,F36=$W$8),C36,"")&amp;" "&amp;IF(AND(E37=$S$13,F37=$W$8),C37,"")&amp;" "&amp;IF(AND(E38=$S$13,F38=$W$8),C38,"")&amp;" "&amp;IF(AND(E39=$S$13,F39=$W$8),C39,"")&amp;" "&amp;IF(AND(E40=$S$13,F40=$W$8),C40,"")&amp;" "&amp;IF(AND(E41=$S$13,F41=$W$8),C41,"")&amp;" "&amp;IF(AND(E42=$S$13,F42=$W$8),C42,"")&amp;" "&amp;IF(AND(E43=$S$13,F43=$W$8),C43,"")&amp;" "&amp;IF(AND(E44=$S$13,F44=$W$8),C44,"")&amp;" "&amp;IF(AND(E45=$S$13,F45=$W$8),C45,"")&amp;" "&amp;IF(AND(E46=$S$13,F46=$W$8),C46,"")&amp;" "&amp;IF(AND(E47=$S$13,F47=$W$8),C47,"")&amp;" "&amp;IF(AND(E48=$S$13,F48=$W$8),C48,"")&amp;" "&amp;IF(AND(E49=$S$13,F49=$W$8),C49,"")&amp;" "&amp;IF(AND(E50=$S$13,F50=$W$8),C50,"")&amp;" "&amp;IF(AND(E51=$S$13,F51=$W$8),C51,"")&amp;" "&amp;IF(AND(E52=$S$13,F52=$W$8),C52,"")&amp;" "&amp;IF(AND(E53=$S$13,F53=$W$8),C53,"")&amp;" "&amp;IF(AND(E54=$S$13,F54=$W$8),C54,"")&amp;" "&amp;IF(AND(E55=$S$13,F55=$W$8),C55,"")&amp;" "&amp;IF(AND(E56=$S$13,F56=$W$8),C56,"")&amp;" "&amp;IF(AND(E57=$S$13,F57=$W$8),C57,"")&amp;" "&amp;IF(AND(E58=$S$13,F58=$W$8),C58,"")&amp;" "&amp;IF(AND(E59=$S$13,F59=$W$8),C59,"")&amp;" "&amp;IF(AND(E60=$S$13,F60=$W$8),C60,"")&amp;" "&amp;IF(AND(E61=$S$13,F61=$W$8),C61,"")&amp;" "&amp;IF(AND(E62=$S$13,F62=$W$8),C62,"")&amp;" "&amp;IF(AND(E63=$S$13,F63=$W$8),C63,"")&amp;" "&amp;IF(AND(E64=$S$13,F64=$W$8),C64,"")&amp;" "&amp;IF(AND(E65=$S$13,F65=$W$8),C65,"")&amp;" "&amp;IF(AND(E66=$S$13,F66=$W$8),C66,"")&amp;" "&amp;IF(AND(E67=$S$13,F67=$W$8),C67,"")&amp;" "&amp;IF(AND(E68=$S$13,F68=$W$8),C68,"")&amp;" "&amp;IF(AND(E69=$S$13,F69=$W$8),C69,"")&amp;" "&amp;IF(AND(E70=$S$13,F70=$W$8),C70,"")&amp;" "&amp;IF(AND(E71=$S$13,F71=$W$8),C71,"")&amp;" "&amp;IF(AND(E72=$S$13,F72=$W$8),C72,"")&amp;" "&amp;IF(AND(E73=$S$13,F73=$W$8),C73,"")&amp;" "&amp;IF(AND(E74=$S$13,F74=$W$8),C74,"")&amp;" "&amp;IF(AND(E75=$S$13,F75=$W$8),C75,"")&amp;" "&amp;IF(AND(E76=$S$13,F76=$W$8),C76,"")&amp;" "&amp;IF(AND(E77=$S$13,F77=$W$8),C77,"")&amp;" "&amp;IF(AND(E78=$S$13,F78=$W$8),C78,"")&amp;" "&amp;IF(AND(E79=$S$13,F79=$W$8),C79,"")&amp;" "&amp;IF(AND(E80=$S$13,F80=$W$8),C80,"")&amp;" "&amp;IF(AND(E81=$S$13,F81=$W$8),C81,"")&amp;" "&amp;IF(AND(E82=$S$13,F82=$W$8),C82,"")&amp;" "&amp;IF(AND(E83=$S$13,F83=$W$8),C83,"")&amp;" "&amp;IF(AND(E84=$S$13,F84=$W$8),C84,"")&amp;" "&amp;IF(AND(E85=$S$13,F85=$W$8),C85,"")&amp;" "&amp;IF(AND(E86=$S$13,F86=$W$8),C86,"")&amp;" "&amp;IF(AND(E87=$S$13,F87=$W$8),C87,"")&amp;" "&amp;IF(AND(E88=$S$13,F88=$W$8),C88,"")&amp;" "&amp;IF(AND(E89=$S$13,F89=$W$8),C89,"")&amp;" "&amp;IF(AND(E90=$S$13,F90=$W$8),C90,"")</f>
        <v xml:space="preserve">                                                 R50 R51  R53                             </v>
      </c>
      <c r="O13" s="77" t="str">
        <f>+IF(AND(E9=$S$13,F9=$X$8),C9,"")&amp;" "&amp;IF(AND(E10=$S$13,F10=$X$8),C10,"")&amp;" "&amp;IF(AND(E11=$S$13,F11=$X$8),C11,"")&amp;" "&amp;IF(AND(E12=$S$13,F12=$X$8),C12,"")&amp;" "&amp;IF(AND(E13=$S$13,F13=$X$8),C13,"")&amp;" "&amp;IF(AND(E14=$S$13,F14=$X$8),C14,"")&amp;" "&amp;IF(AND(E15=$S$13,F15=$X$8),C15,"")&amp;" "&amp;IF(AND(E16=$S$13,F16=$X$8),C16,"")&amp;" "&amp;IF(AND(E17=$S$13,F17=$X$8),C17,"")&amp;" "&amp;IF(AND(E18=$S$13,F18=$X$8),C18,"")&amp;" "&amp;IF(AND(E19=$S$13,F19=$X$8),C19,"")&amp;" "&amp;IF(AND(E20=$S$13,F20=$X$8),C20,"")&amp;" "&amp;IF(AND(E21=$S$13,F21=$X$8),C21,"")&amp;" "&amp;IF(AND(E22=$S$13,F22=$X$8),C22,"")&amp;" "&amp;IF(AND(E23=$S$13,F23=$X$8),C23,"")&amp;" "&amp;IF(AND(E24=$S$13,F24=$X$8),C24,"")&amp;" "&amp;IF(AND(E25=$S$13,F25=$X$8),C25,"")&amp;" "&amp;IF(AND(E26=$S$13,F26=$X$8),C26,"")&amp;" "&amp;IF(AND(E27=$S$13,F27=$X$8),C27,"")&amp;" "&amp;IF(AND(E28=$S$13,F28=$X$8),C28,"")&amp;" "&amp;IF(AND(E29=$S$13,F29=$X$8),C29,"")&amp;" "&amp;IF(AND(E30=$S$13,F30=$X$8),C30,"")&amp;" "&amp;IF(AND(E31=$S$13,F31=$X$8),C31,"")&amp;" "&amp;IF(AND(E32=$S$13,F32=$X$8),C32,"")&amp;" "&amp;IF(AND(E33=$S$13,F33=$X$8),C33,"")&amp;" "&amp;IF(AND(E34=$S$13,F34=$X$8),C34,"")&amp;" "&amp;IF(AND(E35=$S$13,F35=$X$8),C35,"")&amp;" "&amp;IF(AND(E36=$S$13,F36=$X$8),C36,"")&amp;" "&amp;IF(AND(E37=$S$13,F37=$X$8),C37,"")&amp;" "&amp;IF(AND(E38=$S$13,F38=$X$8),C38,"")&amp;" "&amp;IF(AND(E39=$S$13,F39=$X$8),C39,"")&amp;" "&amp;IF(AND(E40=$S$13,F40=$X$8),C40,"")&amp;" "&amp;IF(AND(E41=$S$13,F41=$X$8),C41,"")&amp;" "&amp;IF(AND(E42=$S$13,F42=$X$8),C42,"")&amp;" "&amp;IF(AND(E43=$S$13,F43=$X$8),C43,"")&amp;" "&amp;IF(AND(E44=$S$13,F44=$X$8),C44,"")&amp;" "&amp;IF(AND(E45=$S$13,F45=$X$8),C45,"")&amp;" "&amp;IF(AND(E46=$S$13,F46=$X$8),C46,"")&amp;" "&amp;IF(AND(E47=$S$13,F47=$X$8),C47,"")&amp;" "&amp;IF(AND(E48=$S$13,F48=$X$8),C48,"")&amp;" "&amp;IF(AND(E49=$S$13,F49=$X$8),C49,"")&amp;" "&amp;IF(AND(E50=$S$13,F50=$X$8),C50,"")&amp;" "&amp;IF(AND(E51=$S$13,F51=$X$8),C51,"")&amp;" "&amp;IF(AND(E52=$S$13,F52=$X$8),C52,"")&amp;" "&amp;IF(AND(E53=$S$13,F53=$X$8),C53,"")&amp;" "&amp;IF(AND(E54=$S$13,F54=$X$8),C54,"")&amp;" "&amp;IF(AND(E55=$S$13,F55=$X$8),C55,"")&amp;" "&amp;IF(AND(E56=$S$13,F56=$X$8),C56,"")&amp;" "&amp;IF(AND(E57=$S$13,F57=$X$8),C57,"")&amp;" "&amp;IF(AND(E58=$S$13,F58=$X$8),C58,"")&amp;" "&amp;IF(AND(E59=$S$13,F59=$X$8),C59,"")&amp;" "&amp;IF(AND(E60=$S$13,F60=$X$8),C60,"")&amp;" "&amp;IF(AND(E61=$S$13,F61=$X$8),C61,"")&amp;" "&amp;IF(AND(E62=$S$13,F62=$X$8),C62,"")&amp;" "&amp;IF(AND(E63=$S$13,F63=$X$8),C63,"")&amp;" "&amp;IF(AND(E64=$S$13,F64=$X$8),C64,"")&amp;" "&amp;IF(AND(E65=$S$13,F65=$X$8),C65,"")&amp;" "&amp;IF(AND(E66=$S$13,F66=$X$8),C66,"")&amp;" "&amp;IF(AND(E67=$S$13,F67=$X$8),C67,"")&amp;" "&amp;IF(AND(E68=$S$13,F68=$X$8),C68,"")&amp;" "&amp;IF(AND(E69=$S$13,F69=$X$8),C69,"")&amp;" "&amp;IF(AND(E70=$S$13,F70=$X$8),C70,"")&amp;" "&amp;IF(AND(E71=$S$13,F71=$X$8),C71,"")&amp;" "&amp;IF(AND(E72=$S$13,F72=$X$8),C72,"")&amp;" "&amp;IF(AND(E73=$S$13,F73=$X$8),C73,"")&amp;" "&amp;IF(AND(E74=$S$13,F74=$X$8),C74,"")&amp;" "&amp;IF(AND(E75=$S$13,F75=$X$8),C75,"")&amp;" "&amp;IF(AND(E76=$S$13,F76=$X$8),C76,"")&amp;" "&amp;IF(AND(E77=$S$13,F77=$X$8),C77,"")&amp;" "&amp;IF(AND(E78=$S$13,F78=$X$8),C78,"")&amp;" "&amp;IF(AND(E79=$S$13,F79=$X$8),C79,"")&amp;" "&amp;IF(AND(E80=$S$13,F80=$X$8),C80,"")&amp;" "&amp;IF(AND(E81=$S$13,F81=$X$8),C81,"")&amp;" "&amp;IF(AND(E82=$S$13,F82=$X$8),C82,"")&amp;" "&amp;IF(AND(E83=$S$13,F83=$X$8),C83,"")&amp;" "&amp;IF(AND(E84=$S$13,F84=$X$8),C84,"")&amp;" "&amp;IF(AND(E85=$S$13,F85=$X$8),C85,"")&amp;" "&amp;IF(AND(E86=$S$13,F86=$X$8),C86,"")&amp;" "&amp;IF(AND(E87=$S$13,F87=$X$8),C87,"")&amp;" "&amp;IF(AND(E88=$S$13,F88=$X$8),C88,"")&amp;" "&amp;IF(AND(E89=$S$13,F89=$X$8),C89,"")&amp;" "&amp;IF(AND(E90=$S$13,F90=$X$8),C90,"")</f>
        <v xml:space="preserve">           R12      R18             R31                                                   </v>
      </c>
      <c r="P13" s="178"/>
      <c r="Q13" s="625"/>
      <c r="R13" s="89">
        <v>0.2</v>
      </c>
      <c r="S13" s="90" t="s">
        <v>614</v>
      </c>
      <c r="T13" s="74" t="s">
        <v>679</v>
      </c>
      <c r="U13" s="74" t="s">
        <v>679</v>
      </c>
      <c r="V13" s="75" t="s">
        <v>112</v>
      </c>
      <c r="W13" s="76" t="s">
        <v>616</v>
      </c>
      <c r="X13" s="77" t="s">
        <v>612</v>
      </c>
    </row>
    <row r="14" spans="1:24" ht="109.5" customHeight="1" x14ac:dyDescent="0.25">
      <c r="A14" s="115" t="str">
        <f>'CONTEXTO E IDENTIFICACIÓN'!D60</f>
        <v>Gestión de Comunicaciones</v>
      </c>
      <c r="B14" s="139" t="str">
        <f>'CONTEXTO E IDENTIFICACIÓN'!F60</f>
        <v>Gestión de Comunicaciones Externas
Gestión de Comunicaciones Internas</v>
      </c>
      <c r="C14" s="140" t="str">
        <f>'CONTEXTO E IDENTIFICACIÓN'!A60</f>
        <v>R6</v>
      </c>
      <c r="D14" s="177" t="str">
        <f>'CONTEXTO E IDENTIFICACIÓN'!N60</f>
        <v>Posibilidad de pérdida Económica y Reputacional  por la inoportunidad o imprecisión en la  difusión de la información de la gestión institucional debido a:
1. Desconocimiento de los procedimientos
2. Incumplimiento de  los lineamientos dados por la oficina de difusión y mercadeo
3. Planeación inadecuada de las actividades.
4. Inoportunidad en la invitación para participación en eventos.</v>
      </c>
      <c r="E14" s="191" t="str">
        <f>'PROB E IMPACTO INHERENTE'!I14</f>
        <v>Alta</v>
      </c>
      <c r="F14" s="191" t="str">
        <f>'PROB E IMPACTO INHERENTE'!Q14</f>
        <v>Mayor</v>
      </c>
      <c r="G14" s="194" t="str">
        <f t="shared" si="0"/>
        <v>Alto</v>
      </c>
      <c r="H14" s="178"/>
      <c r="I14" s="178"/>
      <c r="J14" s="178"/>
      <c r="K14" s="178"/>
      <c r="L14" s="178"/>
      <c r="M14" s="178"/>
      <c r="N14" s="178"/>
      <c r="O14" s="178"/>
      <c r="P14" s="178"/>
      <c r="Q14" s="179"/>
      <c r="R14" s="179"/>
      <c r="S14" s="179"/>
      <c r="T14" s="81"/>
      <c r="U14" s="81"/>
      <c r="V14" s="81"/>
      <c r="W14" s="81"/>
      <c r="X14" s="81"/>
    </row>
    <row r="15" spans="1:24" ht="109.5" customHeight="1" x14ac:dyDescent="0.25">
      <c r="A15" s="115" t="str">
        <f>'CONTEXTO E IDENTIFICACIÓN'!D61</f>
        <v>Gestión Comercial</v>
      </c>
      <c r="B15" s="139" t="str">
        <f>'CONTEXTO E IDENTIFICACIÓN'!F61</f>
        <v>Gestión Comercial</v>
      </c>
      <c r="C15" s="140" t="str">
        <f>'CONTEXTO E IDENTIFICACIÓN'!A61</f>
        <v>R7</v>
      </c>
      <c r="D15" s="177" t="str">
        <f>'CONTEXTO E IDENTIFICACIÓN'!N61</f>
        <v>Posibilidad de pérdida Económica y Reputacional por inoportunidad o imprecisión en la difusión y comercialización con eficacia los servicios de la entidad. debido a: 
1. Desconocimiento de los procedimientos.
2. Incumplimiento de los lineamientos dados por la Oficina Comercial.
3. Planeación inadecuada de las actividades.</v>
      </c>
      <c r="E15" s="191" t="str">
        <f>'PROB E IMPACTO INHERENTE'!I15</f>
        <v>Media</v>
      </c>
      <c r="F15" s="191" t="str">
        <f>'PROB E IMPACTO INHERENTE'!Q15</f>
        <v>Mayor</v>
      </c>
      <c r="G15" s="194" t="str">
        <f t="shared" si="0"/>
        <v>Alto</v>
      </c>
      <c r="H15" s="178"/>
      <c r="I15" s="178"/>
      <c r="J15" s="178"/>
      <c r="K15" s="178"/>
      <c r="L15" s="178"/>
      <c r="M15" s="178"/>
      <c r="N15" s="178"/>
      <c r="O15" s="178"/>
      <c r="P15" s="178"/>
      <c r="Q15" s="179"/>
      <c r="R15" s="179"/>
      <c r="S15" s="179"/>
      <c r="T15" s="180" t="s">
        <v>801</v>
      </c>
      <c r="U15" s="82"/>
      <c r="V15" s="181"/>
      <c r="W15" s="181"/>
      <c r="X15" s="181"/>
    </row>
    <row r="16" spans="1:24" ht="109.5" customHeight="1" x14ac:dyDescent="0.25">
      <c r="A16" s="115" t="str">
        <f>'CONTEXTO E IDENTIFICACIÓN'!D62</f>
        <v>Gestión de Servicio Al Ciudadano</v>
      </c>
      <c r="B16" s="139" t="str">
        <f>'CONTEXTO E IDENTIFICACIÓN'!F62</f>
        <v>Gestión de Atención al Ciudadano</v>
      </c>
      <c r="C16" s="140" t="str">
        <f>'CONTEXTO E IDENTIFICACIÓN'!A62</f>
        <v>R8</v>
      </c>
      <c r="D16" s="177" t="str">
        <f>'CONTEXTO E IDENTIFICACIÓN'!N62</f>
        <v>Posibilidad de pérdida Reputacional por inoportuna atención a las peticiones, quejas, reclamos, denuncias y sugerencias, solicitados por los ciudadanos y grupos de interés en los diferentes canales de atención debido a:
1. Deficiencia en la atención prestada a los ciudadanos o grupos de interés
2. No contar con recursos tecnológicos para hacer seguimiento y agilizar las peticiones presentadas por los ciudadanos
3. Falta de conocimiento del personal de la normatividad vigente en derechos de petición</v>
      </c>
      <c r="E16" s="191" t="str">
        <f>'PROB E IMPACTO INHERENTE'!I16</f>
        <v>Muy Alta</v>
      </c>
      <c r="F16" s="191" t="str">
        <f>'PROB E IMPACTO INHERENTE'!Q16</f>
        <v>Mayor</v>
      </c>
      <c r="G16" s="194" t="str">
        <f t="shared" si="0"/>
        <v>Alto</v>
      </c>
      <c r="H16" s="178"/>
      <c r="I16" s="178"/>
      <c r="J16" s="178"/>
      <c r="K16" s="178"/>
      <c r="L16" s="178"/>
      <c r="M16" s="178"/>
      <c r="N16" s="178"/>
      <c r="O16" s="178"/>
      <c r="P16" s="178"/>
      <c r="Q16" s="179"/>
      <c r="R16" s="179"/>
      <c r="S16" s="179"/>
      <c r="T16" s="182" t="s">
        <v>612</v>
      </c>
      <c r="U16" s="82"/>
      <c r="V16" s="181"/>
      <c r="W16" s="181"/>
      <c r="X16" s="181"/>
    </row>
    <row r="17" spans="1:24" ht="111" customHeight="1" x14ac:dyDescent="0.25">
      <c r="A17" s="115" t="str">
        <f>'CONTEXTO E IDENTIFICACIÓN'!D63</f>
        <v>Gestión de Servicio Al Ciudadano</v>
      </c>
      <c r="B17" s="139" t="str">
        <f>'CONTEXTO E IDENTIFICACIÓN'!F63</f>
        <v>Gestión de Atención al Ciudadano</v>
      </c>
      <c r="C17" s="140" t="str">
        <f>'CONTEXTO E IDENTIFICACIÓN'!A63</f>
        <v>R9</v>
      </c>
      <c r="D17" s="177" t="str">
        <f>'CONTEXTO E IDENTIFICACIÓN'!N63</f>
        <v>Posibilidad de pérdida Reputacional por posibilidad de recibir o solicitar
cualquier dádiva o beneficio a nombre propio o para
terceros, durante la prestación del servicio o la atención al ciudadano debido a:
1. Falta de apropiación de los valores institucionales.
2. Falta de controles en el proceso
3. Incumplimiento de los puntos de control establecidos dentro de los procedimientos
4. Falta de sensibilización a los funcionarios
5. Actos intencionales de personal al interior de la entidad para saltar los controles de los procedimientos.
6. Tráfico de influencias y/o amiguismos</v>
      </c>
      <c r="E17" s="191" t="str">
        <f>'PROB E IMPACTO INHERENTE'!I17</f>
        <v>Muy Alta</v>
      </c>
      <c r="F17" s="191" t="str">
        <f>'PROB E IMPACTO INHERENTE'!Q17</f>
        <v>Catastrófico</v>
      </c>
      <c r="G17" s="194" t="str">
        <f t="shared" si="0"/>
        <v>Extremo</v>
      </c>
      <c r="H17" s="178"/>
      <c r="I17" s="178"/>
      <c r="J17" s="178"/>
      <c r="K17" s="178"/>
      <c r="L17" s="178"/>
      <c r="M17" s="178"/>
      <c r="N17" s="178"/>
      <c r="O17" s="178"/>
      <c r="P17" s="178"/>
      <c r="Q17" s="179"/>
      <c r="R17" s="179"/>
      <c r="S17" s="179"/>
      <c r="T17" s="69" t="s">
        <v>616</v>
      </c>
      <c r="U17" s="181"/>
      <c r="V17" s="181"/>
      <c r="W17" s="181"/>
      <c r="X17" s="181"/>
    </row>
    <row r="18" spans="1:24" ht="109.5" customHeight="1" x14ac:dyDescent="0.25">
      <c r="A18" s="115" t="str">
        <f>'CONTEXTO E IDENTIFICACIÓN'!D64</f>
        <v>Gestión de Regulación y Habilitación</v>
      </c>
      <c r="B18" s="139" t="str">
        <f>'CONTEXTO E IDENTIFICACIÓN'!F64</f>
        <v>Regulación</v>
      </c>
      <c r="C18" s="140" t="str">
        <f>'CONTEXTO E IDENTIFICACIÓN'!A64</f>
        <v>R10</v>
      </c>
      <c r="D18" s="177" t="str">
        <f>'CONTEXTO E IDENTIFICACIÓN'!N64</f>
        <v>Posibilidad de pérdida Reputacional por inobservancia de las actividades tendientes a expedir regulación normativa por parte de la Entidad debido a: 
1. Falta de generación de espacios de participación previo a la expedición del acto administrativo teniendo en cuenta los requerimientos de ley.
2. Asignación de responsabilidades para la expedición de actos administrativos a personal sin las competencias de ley requeridas.
3. Falta de control en los cambios normativos del acto administrativo al interior de la entidad antes de su expedición.</v>
      </c>
      <c r="E18" s="191" t="str">
        <f>'PROB E IMPACTO INHERENTE'!I18</f>
        <v>Media</v>
      </c>
      <c r="F18" s="191" t="str">
        <f>'PROB E IMPACTO INHERENTE'!Q18</f>
        <v>Mayor</v>
      </c>
      <c r="G18" s="194" t="str">
        <f t="shared" si="0"/>
        <v>Alto</v>
      </c>
      <c r="H18" s="178"/>
      <c r="I18" s="178"/>
      <c r="J18" s="178"/>
      <c r="K18" s="178"/>
      <c r="L18" s="178"/>
      <c r="M18" s="178"/>
      <c r="N18" s="178"/>
      <c r="O18" s="178"/>
      <c r="P18" s="178"/>
      <c r="Q18" s="175"/>
      <c r="R18" s="175"/>
      <c r="S18" s="183"/>
      <c r="T18" s="71" t="s">
        <v>112</v>
      </c>
      <c r="U18" s="184"/>
      <c r="V18" s="184"/>
      <c r="W18" s="184"/>
      <c r="X18" s="184"/>
    </row>
    <row r="19" spans="1:24" ht="110.25" customHeight="1" x14ac:dyDescent="0.25">
      <c r="A19" s="115" t="str">
        <f>'CONTEXTO E IDENTIFICACIÓN'!D65</f>
        <v>Gestión de Regulación y Habilitación</v>
      </c>
      <c r="B19" s="139" t="str">
        <f>'CONTEXTO E IDENTIFICACIÓN'!F65</f>
        <v>Regulación</v>
      </c>
      <c r="C19" s="140" t="str">
        <f>'CONTEXTO E IDENTIFICACIÓN'!A65</f>
        <v>R11</v>
      </c>
      <c r="D19" s="177" t="str">
        <f>'CONTEXTO E IDENTIFICACIÓN'!N65</f>
        <v>Posibilidad de pérdida Reputacional por declaratoria de inaplicación de la regulación expedida por la entidad debido a que se identifica la ilegalidad del acto por parte de un ente judicial.</v>
      </c>
      <c r="E19" s="191" t="str">
        <f>'PROB E IMPACTO INHERENTE'!I19</f>
        <v>Baja</v>
      </c>
      <c r="F19" s="191" t="str">
        <f>'PROB E IMPACTO INHERENTE'!Q19</f>
        <v>Mayor</v>
      </c>
      <c r="G19" s="194" t="str">
        <f t="shared" si="0"/>
        <v>Alto</v>
      </c>
      <c r="H19" s="178"/>
      <c r="I19" s="178"/>
      <c r="J19" s="178"/>
      <c r="K19" s="178"/>
      <c r="L19" s="178"/>
      <c r="M19" s="178"/>
      <c r="N19" s="178"/>
      <c r="O19" s="178"/>
      <c r="P19" s="178"/>
      <c r="Q19" s="175"/>
      <c r="R19" s="175"/>
      <c r="S19" s="183"/>
      <c r="T19" s="72" t="s">
        <v>679</v>
      </c>
      <c r="U19" s="81"/>
      <c r="V19" s="81"/>
      <c r="W19" s="81"/>
      <c r="X19" s="81"/>
    </row>
    <row r="20" spans="1:24" ht="111" customHeight="1" x14ac:dyDescent="0.25">
      <c r="A20" s="115" t="str">
        <f>'CONTEXTO E IDENTIFICACIÓN'!D66</f>
        <v>Gestión de Información Geográfica</v>
      </c>
      <c r="B20" s="139" t="str">
        <f>'CONTEXTO E IDENTIFICACIÓN'!F66</f>
        <v>Gestión Geográfica</v>
      </c>
      <c r="C20" s="140" t="str">
        <f>'CONTEXTO E IDENTIFICACIÓN'!A66</f>
        <v>R12</v>
      </c>
      <c r="D20" s="177" t="str">
        <f>'CONTEXTO E IDENTIFICACIÓN'!N66</f>
        <v>Posibilidad de pérdida Económica y Reputacional por solicitud o recibimiento de dádivas para generar lineamientos geográficos, certificados o  deslindes que no cumplan con la normatividad vigente,  estándares  o especificaciones técnicas para beneficio propio o de un tercero debido a: 
1. Falta de verificación del cumplimiento de normatividad vigente.
2. Falta de apropiación de principios y valores institucionales.
3. Concentración de actividades de elaboración y revisión de lineamientos geográficos y deslindes en una sola persona.
4. Incumplimiento de los puntos de control establecidos dentro de los procedimientos</v>
      </c>
      <c r="E20" s="191" t="str">
        <f>'PROB E IMPACTO INHERENTE'!I20</f>
        <v>Muy Baja</v>
      </c>
      <c r="F20" s="191" t="str">
        <f>'PROB E IMPACTO INHERENTE'!Q20</f>
        <v>Catastrófico</v>
      </c>
      <c r="G20" s="194" t="str">
        <f t="shared" si="0"/>
        <v>Extremo</v>
      </c>
      <c r="H20" s="178"/>
      <c r="I20" s="178"/>
      <c r="J20" s="178"/>
      <c r="K20" s="178"/>
      <c r="L20" s="178"/>
      <c r="M20" s="178"/>
      <c r="N20" s="178"/>
      <c r="O20" s="178"/>
      <c r="P20" s="178"/>
      <c r="Q20" s="185"/>
      <c r="R20" s="185"/>
      <c r="S20" s="183"/>
      <c r="T20" s="81"/>
      <c r="U20" s="81"/>
      <c r="V20" s="81"/>
      <c r="W20" s="81"/>
      <c r="X20" s="81"/>
    </row>
    <row r="21" spans="1:24" ht="127.5" customHeight="1" x14ac:dyDescent="0.25">
      <c r="A21" s="115" t="str">
        <f>'CONTEXTO E IDENTIFICACIÓN'!D67</f>
        <v>Gestión de Información Geográfica</v>
      </c>
      <c r="B21" s="139" t="str">
        <f>'CONTEXTO E IDENTIFICACIÓN'!F67</f>
        <v>Gestión Geográfica</v>
      </c>
      <c r="C21" s="140" t="str">
        <f>'CONTEXTO E IDENTIFICACIÓN'!A67</f>
        <v>R13</v>
      </c>
      <c r="D21" s="177" t="str">
        <f>'CONTEXTO E IDENTIFICACIÓN'!N67</f>
        <v>Posibilidad de pérdida Reputacional por manipulación y/o sustracción indebida de información  geográfica durante el proceso  previo a su publicación o presentación de resultados, para beneficio propio o de un tercero. debido a:
1. Filtración y/o pérdida  de la información al momento de su envío físico o digital para revisión de pares temáticos.
2. Falta de apropiación de principios y valores institucionales
3. Deficiencias en el cumplimiento de los lineamientos y controles dados por el IGAC para el manejo de la información confidencial por parte de los funcionarios y contratistas
4. Deficiencias en la seguridad digital 
5. Cultura organizacional orientada a evitar las sanciones ante hechos de corrupción 
6. Falta de mecanismos para identificar la presentación riesgos de corrupción en la Entidad
7. Debilidades en la socialización de la normatividad, controles e instrumentos desarrollados por el IGAC para evitar hechos de corrupción</v>
      </c>
      <c r="E21" s="191" t="str">
        <f>'PROB E IMPACTO INHERENTE'!I21</f>
        <v>Media</v>
      </c>
      <c r="F21" s="191" t="str">
        <f>'PROB E IMPACTO INHERENTE'!Q21</f>
        <v>Catastrófico</v>
      </c>
      <c r="G21" s="194" t="str">
        <f t="shared" si="0"/>
        <v>Extremo</v>
      </c>
      <c r="H21" s="178"/>
      <c r="I21" s="178"/>
      <c r="J21" s="178"/>
      <c r="K21" s="178"/>
      <c r="L21" s="178"/>
      <c r="M21" s="178"/>
      <c r="N21" s="178"/>
      <c r="O21" s="178"/>
      <c r="P21" s="178"/>
      <c r="Q21" s="185"/>
      <c r="R21" s="185"/>
      <c r="S21" s="186"/>
      <c r="T21" s="81"/>
      <c r="U21" s="81"/>
      <c r="V21" s="81"/>
      <c r="W21" s="81"/>
      <c r="X21" s="81"/>
    </row>
    <row r="22" spans="1:24" ht="178.5" x14ac:dyDescent="0.25">
      <c r="A22" s="115" t="str">
        <f>'CONTEXTO E IDENTIFICACIÓN'!D68</f>
        <v>Gestión de Información Geográfica</v>
      </c>
      <c r="B22" s="139" t="str">
        <f>'CONTEXTO E IDENTIFICACIÓN'!F68</f>
        <v>Gestión Geográfica</v>
      </c>
      <c r="C22" s="140" t="str">
        <f>'CONTEXTO E IDENTIFICACIÓN'!A68</f>
        <v>R14</v>
      </c>
      <c r="D22" s="177" t="str">
        <f>'CONTEXTO E IDENTIFICACIÓN'!N68</f>
        <v>Posibilidad de pérdida Reputacional por incumplimiento de la normatividad, estándares y/o procedimientos de información geográfica en la generación, actualización y publicación de metodologías, estudios e investigaciones geográficas, deslindes y de la delimitación de entidades territoriales debido a:
1. Desconocimiento de la normatividad vigente y estándares de producción de información geográfica en la generación, actualización y publicación de metodologías, estudios e investigaciones geográficas y de la delimitación de entidades territoriales.
2. Débil validación de la normatividad, estándares y procedimientos en los productos generados
3. Falta o desactualización de procedimientos para la generación, actualización y publicación de metodologías, estudios e investigaciones geográficas y de la delimitación de entidades territoriales</v>
      </c>
      <c r="E22" s="191" t="str">
        <f>'PROB E IMPACTO INHERENTE'!I22</f>
        <v>Media</v>
      </c>
      <c r="F22" s="191" t="str">
        <f>'PROB E IMPACTO INHERENTE'!Q22</f>
        <v>Catastrófico</v>
      </c>
      <c r="G22" s="194" t="str">
        <f t="shared" si="0"/>
        <v>Extremo</v>
      </c>
      <c r="H22" s="178"/>
      <c r="I22" s="178"/>
      <c r="J22" s="178"/>
      <c r="K22" s="178"/>
      <c r="L22" s="178"/>
      <c r="M22" s="178"/>
      <c r="N22" s="178"/>
      <c r="O22" s="178"/>
      <c r="P22" s="178"/>
      <c r="Q22" s="185"/>
      <c r="R22" s="185"/>
      <c r="S22" s="186"/>
      <c r="T22" s="81"/>
      <c r="U22" s="81"/>
      <c r="V22" s="81"/>
      <c r="W22" s="81"/>
      <c r="X22" s="81"/>
    </row>
    <row r="23" spans="1:24" ht="129" customHeight="1" x14ac:dyDescent="0.25">
      <c r="A23" s="115" t="str">
        <f>'CONTEXTO E IDENTIFICACIÓN'!D69</f>
        <v>Gestión de Información Geográfica</v>
      </c>
      <c r="B23" s="139" t="str">
        <f>'CONTEXTO E IDENTIFICACIÓN'!F69</f>
        <v>Gestión Geográfica</v>
      </c>
      <c r="C23" s="140" t="str">
        <f>'CONTEXTO E IDENTIFICACIÓN'!A69</f>
        <v>R15</v>
      </c>
      <c r="D23" s="177" t="str">
        <f>'CONTEXTO E IDENTIFICACIÓN'!N69</f>
        <v>Posibilidad de pérdida Reputacional por incumplimiento en los tiempos programados para la generación, actualización y publicación de metodologías, estudios e investigaciones geográficas, deslindes y delimitación de las entidades territoriales. debido a:
1. Deficiencias en la planeación de los productos y en el seguimiento al plan de acción anual.
2. Insuficiente personal profesionalizado para la generación de metodologías, estudios e investigaciones geográficas, deslindes y delimitación de las entidades territoriales.
3. Falta de asignación de recursos económicos para la generación de los proyectos y la  publicación  de metodologías, estudios e investigaciones geográficas y delimitación de las entidades territoriales.
4. Falta de los recursos tecnológicos ( Hardware y Software) y algunos existentes se encuentran obsoletos o dañados para el desarrollo de las actividades propias de los estudios e investigaciones geográficas y delimitación de las entidades territoriales.
5. Demoras en los procesos administrativos que apoyan el desarrollo de las actividades técnicas.
6. Demoras para la aprobación o autorización de productos por parte de entes externos</v>
      </c>
      <c r="E23" s="191" t="str">
        <f>'PROB E IMPACTO INHERENTE'!I23</f>
        <v>Baja</v>
      </c>
      <c r="F23" s="191" t="str">
        <f>'PROB E IMPACTO INHERENTE'!Q23</f>
        <v>Mayor</v>
      </c>
      <c r="G23" s="194" t="str">
        <f t="shared" si="0"/>
        <v>Alto</v>
      </c>
      <c r="H23" s="178"/>
      <c r="I23" s="178"/>
      <c r="J23" s="178"/>
      <c r="K23" s="178"/>
      <c r="L23" s="178"/>
      <c r="M23" s="178"/>
      <c r="N23" s="178"/>
      <c r="O23" s="178"/>
      <c r="P23" s="178"/>
      <c r="Q23" s="185"/>
      <c r="R23" s="185"/>
      <c r="S23" s="186"/>
      <c r="T23" s="81"/>
      <c r="U23" s="81"/>
      <c r="V23" s="81"/>
      <c r="W23" s="81"/>
      <c r="X23" s="81"/>
    </row>
    <row r="24" spans="1:24" ht="113.25" customHeight="1" x14ac:dyDescent="0.25">
      <c r="A24" s="115" t="str">
        <f>'CONTEXTO E IDENTIFICACIÓN'!D70</f>
        <v>Gestión de Información Geográfica</v>
      </c>
      <c r="B24" s="139" t="str">
        <f>'CONTEXTO E IDENTIFICACIÓN'!F70</f>
        <v>Gestión Geodésica</v>
      </c>
      <c r="C24" s="140" t="str">
        <f>'CONTEXTO E IDENTIFICACIÓN'!A70</f>
        <v>R16</v>
      </c>
      <c r="D24" s="177" t="str">
        <f>'CONTEXTO E IDENTIFICACIÓN'!N70</f>
        <v>Posibilidad de pérdida Reputacional por inoportunidad en la entrega y publicación de la información geodésica a los usuarios debido a:
1. No disposición oportuna de pasajes aéreos, vehículos y viáticos para el desarrollo del mantenimiento correctivo y preventivo y la recuperación de datos de las estaciones.
2. Falla en la comunicación de los servidores de la oficina de informática, líneas telefónicas e internet.
3. Presupuesto insuficiente para la reparación o mantenimiento de estaciones dañadas o fallas de equipos, así como para la adquisición y calibración de equipos geodésicos y topográficos.
4. Planta de personal de geodestas insuficiente para realizar visitas de mantenimiento preventivo y correctivo, así como recolección y publicación de la información.
5. Desconexión de las estaciones geodésicas por desconocimiento de las instituciones en donde se encuentran instaladas o por falta de fluido eléctrico</v>
      </c>
      <c r="E24" s="191" t="str">
        <f>'PROB E IMPACTO INHERENTE'!I24</f>
        <v>Baja</v>
      </c>
      <c r="F24" s="191" t="str">
        <f>'PROB E IMPACTO INHERENTE'!Q24</f>
        <v>Mayor</v>
      </c>
      <c r="G24" s="194" t="str">
        <f t="shared" si="0"/>
        <v>Alto</v>
      </c>
      <c r="H24" s="178"/>
      <c r="I24" s="178"/>
      <c r="J24" s="178"/>
      <c r="K24" s="178"/>
      <c r="L24" s="178"/>
      <c r="M24" s="178"/>
      <c r="N24" s="178"/>
      <c r="O24" s="178"/>
      <c r="P24" s="178"/>
      <c r="Q24" s="185"/>
      <c r="R24" s="185"/>
      <c r="S24" s="186"/>
      <c r="T24" s="81"/>
      <c r="U24" s="81"/>
      <c r="V24" s="81"/>
      <c r="W24" s="81"/>
      <c r="X24" s="81"/>
    </row>
    <row r="25" spans="1:24" ht="147.75" customHeight="1" x14ac:dyDescent="0.25">
      <c r="A25" s="115" t="str">
        <f>'CONTEXTO E IDENTIFICACIÓN'!D71</f>
        <v>Gestión de Información Geográfica</v>
      </c>
      <c r="B25" s="139" t="str">
        <f>'CONTEXTO E IDENTIFICACIÓN'!F71</f>
        <v>Gestión Geodésica</v>
      </c>
      <c r="C25" s="140" t="str">
        <f>'CONTEXTO E IDENTIFICACIÓN'!A71</f>
        <v>R17</v>
      </c>
      <c r="D25" s="177" t="str">
        <f>'CONTEXTO E IDENTIFICACIÓN'!N71</f>
        <v>Posibilidad de pérdida Reputacional por incumplimiento de estándares de calidad nacionales e internacionales en la generación de información geodésica debido a:
1. Falta de revisión de calidad de resultados que cumplan con los estándares establecidos.
2. Falla en los equipos de toma de datos, generadores de información utilizada como insumo para la generación de datos geodésicos.
3. Ejecución inadecuada de los procesos de cálculo establecidos por el IGAC y entidades externas.
4. Falla en los software de procesamiento utilizados para el cálculo de información geodésica.
5. Desconfiguración de los módulos del software de procesamiento y ajustes generando valores atípicos.</v>
      </c>
      <c r="E25" s="191" t="str">
        <f>'PROB E IMPACTO INHERENTE'!I25</f>
        <v>Baja</v>
      </c>
      <c r="F25" s="191" t="str">
        <f>'PROB E IMPACTO INHERENTE'!Q25</f>
        <v>Mayor</v>
      </c>
      <c r="G25" s="194" t="str">
        <f t="shared" si="0"/>
        <v>Alto</v>
      </c>
      <c r="H25" s="178"/>
      <c r="I25" s="178"/>
      <c r="J25" s="178"/>
      <c r="K25" s="178"/>
      <c r="L25" s="178"/>
      <c r="M25" s="178"/>
      <c r="N25" s="178"/>
      <c r="O25" s="178"/>
      <c r="P25" s="178"/>
      <c r="Q25" s="185"/>
      <c r="R25" s="185"/>
      <c r="S25" s="186"/>
      <c r="T25" s="81"/>
      <c r="U25" s="81"/>
      <c r="V25" s="81"/>
      <c r="W25" s="81"/>
      <c r="X25" s="81"/>
    </row>
    <row r="26" spans="1:24" ht="113.25" customHeight="1" x14ac:dyDescent="0.25">
      <c r="A26" s="115" t="str">
        <f>'CONTEXTO E IDENTIFICACIÓN'!D72</f>
        <v>Gestión de Información Geográfica</v>
      </c>
      <c r="B26" s="139" t="str">
        <f>'CONTEXTO E IDENTIFICACIÓN'!F72</f>
        <v>Gestión Geodésica</v>
      </c>
      <c r="C26" s="140" t="str">
        <f>'CONTEXTO E IDENTIFICACIÓN'!A72</f>
        <v>R18</v>
      </c>
      <c r="D26" s="177" t="str">
        <f>'CONTEXTO E IDENTIFICACIÓN'!N72</f>
        <v>Posibilidad de pérdida Reputacional por solicitud o recepción de dádivas con el objetivo de agilizar o retrasar la entrega de un dato geodésico para beneficio propio o de un tercero debido a:
1. Falta de apropiación de valores institucionales.
2. Falta de verificación del cumplimiento de normatividad vigente, estándares o especificaciones técnicas.
3. Recibimiento de solicitudes del usuario de manera  directa por parte de los funcionarios o contratistas de Gestión Geodésica
4. Publicación inoportuna de los datos geodésicos en la página web</v>
      </c>
      <c r="E26" s="191" t="str">
        <f>'PROB E IMPACTO INHERENTE'!I26</f>
        <v>Muy Baja</v>
      </c>
      <c r="F26" s="191" t="str">
        <f>'PROB E IMPACTO INHERENTE'!Q26</f>
        <v>Catastrófico</v>
      </c>
      <c r="G26" s="194" t="str">
        <f t="shared" si="0"/>
        <v>Extremo</v>
      </c>
      <c r="H26" s="178"/>
      <c r="I26" s="178"/>
      <c r="J26" s="178"/>
      <c r="K26" s="178"/>
      <c r="L26" s="178"/>
      <c r="M26" s="178"/>
      <c r="N26" s="178"/>
      <c r="O26" s="178"/>
      <c r="P26" s="178"/>
      <c r="Q26" s="185"/>
      <c r="R26" s="185"/>
      <c r="S26" s="186"/>
      <c r="T26" s="81"/>
      <c r="U26" s="81"/>
      <c r="V26" s="81"/>
      <c r="W26" s="81"/>
      <c r="X26" s="81"/>
    </row>
    <row r="27" spans="1:24" ht="128.25" customHeight="1" x14ac:dyDescent="0.25">
      <c r="A27" s="115" t="str">
        <f>'CONTEXTO E IDENTIFICACIÓN'!D73</f>
        <v>Gestión de Información Geográfica</v>
      </c>
      <c r="B27" s="139" t="str">
        <f>'CONTEXTO E IDENTIFICACIÓN'!F73</f>
        <v>Gestión Cartográfica</v>
      </c>
      <c r="C27" s="140" t="str">
        <f>'CONTEXTO E IDENTIFICACIÓN'!A73</f>
        <v>R19</v>
      </c>
      <c r="D27" s="177" t="str">
        <f>'CONTEXTO E IDENTIFICACIÓN'!N73</f>
        <v>Posibilidad de pérdida Económica y Reputacional por incumplimiento de las especificaciones y estándares de producción cartográfica debido a:
1. Alta rotación de personal que genera pérdida de recurso humano con conocimiento y experticia en los procesos.
2. Desconocimiento por parte del equipo técnico de las especificaciones y estándares de producción o del marco de la infraestructura de datos espaciales ICDE
3. Insuficiente comunicación y socialización de los procesos cartográficos y metodologías de trabajo.
4. Falta de verificación del cumplimiento de normatividad vigente, estándares o especificaciones técnicas durante las diferentes etapas del proceso de producción de información cartográfica básica
5. Daño de los equipos tecnológicos especializados para la producción cartográfica.
6. Falta o insuficiente mantenimiento y/o calibración de equipos de oficina y de campo (topográficos y estaciones de trabajo)
7. Fallas u obsolescencia de la cámara aérea digital
8. Insuficiente software especializado
9. Los datos recopilados durante los trabajos realizados en campo, en algunas ocasiones no cumplen las especificaciones técnicas.
10. Inadecuada capacidad de la infraestructura tecnológica para la producción cartográfica
11. Revisión de los productos cartográficos sin la metodología adecuada para determinar el cumplimiento de los estándares o especificaciones técnicas
12. Débil revisión de la aplicación de los lineamientos de la ICDE durante el proceso de producción cartográfica.</v>
      </c>
      <c r="E27" s="191" t="str">
        <f>'PROB E IMPACTO INHERENTE'!I27</f>
        <v>Media</v>
      </c>
      <c r="F27" s="191" t="str">
        <f>'PROB E IMPACTO INHERENTE'!Q27</f>
        <v>Moderado</v>
      </c>
      <c r="G27" s="194" t="str">
        <f t="shared" si="0"/>
        <v>Moderado</v>
      </c>
      <c r="H27" s="178"/>
      <c r="I27" s="178"/>
      <c r="J27" s="178"/>
      <c r="K27" s="178"/>
      <c r="L27" s="178"/>
      <c r="M27" s="178"/>
      <c r="N27" s="178"/>
      <c r="O27" s="178"/>
      <c r="P27" s="178"/>
      <c r="Q27" s="185"/>
      <c r="R27" s="185"/>
      <c r="S27" s="186"/>
      <c r="T27" s="81"/>
      <c r="U27" s="81"/>
      <c r="V27" s="81"/>
      <c r="W27" s="81"/>
      <c r="X27" s="81"/>
    </row>
    <row r="28" spans="1:24" ht="132.75" customHeight="1" x14ac:dyDescent="0.25">
      <c r="A28" s="115" t="str">
        <f>'CONTEXTO E IDENTIFICACIÓN'!D74</f>
        <v>Gestión de Información Geográfica</v>
      </c>
      <c r="B28" s="139" t="str">
        <f>'CONTEXTO E IDENTIFICACIÓN'!F74</f>
        <v>Gestión Cartográfica</v>
      </c>
      <c r="C28" s="140" t="str">
        <f>'CONTEXTO E IDENTIFICACIÓN'!A74</f>
        <v>R20</v>
      </c>
      <c r="D28" s="177" t="str">
        <f>'CONTEXTO E IDENTIFICACIÓN'!N74</f>
        <v>Posibilidad de pérdida Reputacional por incumplimiento de los tiempos programados para la atención de requerimientos de usuarios internos y externos en la producción, actualización y disposición de información cartográfica básica debido a:
1. Orden público que limita el acceso a las zonas en el trabajo en campo.
2. Condiciones climatológicas adversas.
3. Eventos externos que impiden realizar la producción o actualización de la información cartográfica.
4. Fallas en los equipos usados
5. Planeación inadecuada
6. Demoras en la actualización de software y hardware 
7. Insuficiente software licenciado.
8. Demoras en los procesos de contratación de personal.
9. Problemas en la consecución de insumos para la producción cartográfica</v>
      </c>
      <c r="E28" s="191" t="str">
        <f>'PROB E IMPACTO INHERENTE'!I28</f>
        <v>Alta</v>
      </c>
      <c r="F28" s="191" t="str">
        <f>'PROB E IMPACTO INHERENTE'!Q28</f>
        <v>Mayor</v>
      </c>
      <c r="G28" s="194" t="str">
        <f t="shared" si="0"/>
        <v>Alto</v>
      </c>
      <c r="H28" s="178"/>
      <c r="I28" s="178"/>
      <c r="J28" s="178"/>
      <c r="K28" s="178"/>
      <c r="L28" s="178"/>
      <c r="M28" s="178"/>
      <c r="N28" s="178"/>
      <c r="O28" s="178"/>
      <c r="P28" s="178"/>
      <c r="Q28" s="185"/>
      <c r="R28" s="185"/>
      <c r="S28" s="186"/>
      <c r="T28" s="81"/>
      <c r="U28" s="81"/>
      <c r="V28" s="81"/>
      <c r="W28" s="81"/>
      <c r="X28" s="81"/>
    </row>
    <row r="29" spans="1:24" ht="117" customHeight="1" x14ac:dyDescent="0.25">
      <c r="A29" s="115" t="str">
        <f>'CONTEXTO E IDENTIFICACIÓN'!D75</f>
        <v>Gestión de Información Geográfica</v>
      </c>
      <c r="B29" s="139" t="str">
        <f>'CONTEXTO E IDENTIFICACIÓN'!F75</f>
        <v>Gestión Cartográfica</v>
      </c>
      <c r="C29" s="140" t="str">
        <f>'CONTEXTO E IDENTIFICACIÓN'!A75</f>
        <v>R21</v>
      </c>
      <c r="D29" s="177" t="str">
        <f>'CONTEXTO E IDENTIFICACIÓN'!N75</f>
        <v>Posibilidad de pérdida Reputacional por recibir dádivas para alterar u omitir información en las diferentes etapas del proceso de producción cartográfica básica para beneficio propio o de un particular. debido a :
1. Falta de verificación del cumplimiento de normatividad vigente, estándares o especificaciones técnicas durante las diferentes etapas del proceso de producción de información cartográfica básica.
2. Falta de apropiación de valores éticos 
3. Falta de control en el manejo de la información
4. Acceso no autorizado a recursos tecnológicos y sistemas de información del proceso cartográfico
5. Tráfico de influencias y/o amiguismos</v>
      </c>
      <c r="E29" s="191" t="str">
        <f>'PROB E IMPACTO INHERENTE'!I29</f>
        <v>Baja</v>
      </c>
      <c r="F29" s="191" t="str">
        <f>'PROB E IMPACTO INHERENTE'!Q29</f>
        <v>Catastrófico</v>
      </c>
      <c r="G29" s="194" t="str">
        <f t="shared" si="0"/>
        <v>Extremo</v>
      </c>
      <c r="H29" s="178"/>
      <c r="I29" s="178"/>
      <c r="J29" s="178"/>
      <c r="K29" s="178"/>
      <c r="L29" s="178"/>
      <c r="M29" s="178"/>
      <c r="N29" s="178"/>
      <c r="O29" s="178"/>
      <c r="P29" s="178"/>
      <c r="Q29" s="185"/>
      <c r="R29" s="185"/>
      <c r="S29" s="186"/>
      <c r="T29" s="81"/>
      <c r="U29" s="81"/>
      <c r="V29" s="81"/>
      <c r="W29" s="81"/>
      <c r="X29" s="81"/>
    </row>
    <row r="30" spans="1:24" ht="100.5" customHeight="1" x14ac:dyDescent="0.25">
      <c r="A30" s="115" t="str">
        <f>'CONTEXTO E IDENTIFICACIÓN'!D76</f>
        <v>Gestión de Información Geográfica</v>
      </c>
      <c r="B30" s="139" t="str">
        <f>'CONTEXTO E IDENTIFICACIÓN'!F76</f>
        <v>Gestión Agrológica</v>
      </c>
      <c r="C30" s="140" t="str">
        <f>'CONTEXTO E IDENTIFICACIÓN'!A76</f>
        <v>R22</v>
      </c>
      <c r="D30" s="177" t="str">
        <f>'CONTEXTO E IDENTIFICACIÓN'!N76</f>
        <v>Posibilidad de pérdida Económica y Reputacional por incumplimiento en la elaboración de los productos programados en el proceso de Gestión Agrológica debido a:
1. Insuficiencia y recortes en el presupuesto asignado.
2. Entrega de productos supeditados al suministro de insumos por parte de terceros lo que dificulta la entrega de los mismos.
3. Problemas de orden público a nivel nacional que pueden afectar las actividades de campo.
4. Planeación inadecuada de las actividades de los estudios agrológicos.
5. Aplicación parcial de los documentos del SGI
6. Personal contratado no idoneo para la ejecución de actividades en el proceso de Gestión Agrológica</v>
      </c>
      <c r="E30" s="191" t="str">
        <f>'PROB E IMPACTO INHERENTE'!I30</f>
        <v>Muy Alta</v>
      </c>
      <c r="F30" s="191" t="str">
        <f>'PROB E IMPACTO INHERENTE'!Q30</f>
        <v>Moderado</v>
      </c>
      <c r="G30" s="194" t="str">
        <f t="shared" si="0"/>
        <v>Alto</v>
      </c>
      <c r="H30" s="178"/>
      <c r="I30" s="178"/>
      <c r="J30" s="178"/>
      <c r="K30" s="178"/>
      <c r="L30" s="178"/>
      <c r="M30" s="178"/>
      <c r="N30" s="178"/>
      <c r="O30" s="178"/>
      <c r="P30" s="178"/>
      <c r="Q30" s="185"/>
      <c r="R30" s="185"/>
      <c r="S30" s="186"/>
      <c r="T30" s="81"/>
      <c r="U30" s="81"/>
      <c r="V30" s="81"/>
      <c r="W30" s="81"/>
      <c r="X30" s="81"/>
    </row>
    <row r="31" spans="1:24" ht="124.5" customHeight="1" x14ac:dyDescent="0.25">
      <c r="A31" s="115" t="str">
        <f>'CONTEXTO E IDENTIFICACIÓN'!D77</f>
        <v>Gestión de Información Geográfica</v>
      </c>
      <c r="B31" s="139" t="str">
        <f>'CONTEXTO E IDENTIFICACIÓN'!F77</f>
        <v>Gestión Agrológica</v>
      </c>
      <c r="C31" s="140" t="str">
        <f>'CONTEXTO E IDENTIFICACIÓN'!A77</f>
        <v>R23</v>
      </c>
      <c r="D31" s="177" t="str">
        <f>'CONTEXTO E IDENTIFICACIÓN'!N77</f>
        <v xml:space="preserve">Posibilidad de pérdida Económica y Reputacional por calidad deficiente de los productos generados por la Gestión Agrológica debido a:
1. Deficiencia en la información básica para realizar estudios agrológicos.
2. Incumplimiento de los estándares de producción de información geográfica
3. Ausencia de controles de calidad en las diferentes etapas del proceso
4. Deficiencia o inexistencia en la información básica para realizar estudios agrológicos
5. Aplicación parcial de la documentación del SGI
6. Problemas de orden público a nivel nacional que pueden afectar las actividades de campo.
</v>
      </c>
      <c r="E31" s="191" t="str">
        <f>'PROB E IMPACTO INHERENTE'!I31</f>
        <v>Muy Alta</v>
      </c>
      <c r="F31" s="191" t="str">
        <f>'PROB E IMPACTO INHERENTE'!Q31</f>
        <v>Moderado</v>
      </c>
      <c r="G31" s="194" t="str">
        <f t="shared" si="0"/>
        <v>Alto</v>
      </c>
      <c r="H31" s="178"/>
      <c r="I31" s="178"/>
      <c r="J31" s="178"/>
      <c r="K31" s="178"/>
      <c r="L31" s="178"/>
      <c r="M31" s="178"/>
      <c r="N31" s="178"/>
      <c r="O31" s="178"/>
      <c r="P31" s="178"/>
      <c r="Q31" s="185"/>
      <c r="R31" s="185"/>
      <c r="S31" s="186"/>
      <c r="T31" s="81"/>
      <c r="U31" s="81"/>
      <c r="V31" s="81"/>
      <c r="W31" s="81"/>
      <c r="X31" s="81"/>
    </row>
    <row r="32" spans="1:24" ht="141" customHeight="1" x14ac:dyDescent="0.25">
      <c r="A32" s="115" t="str">
        <f>'CONTEXTO E IDENTIFICACIÓN'!D78</f>
        <v>Gestión de Información Geográfica</v>
      </c>
      <c r="B32" s="139" t="str">
        <f>'CONTEXTO E IDENTIFICACIÓN'!F78</f>
        <v>Gestión Agrológica</v>
      </c>
      <c r="C32" s="140" t="str">
        <f>'CONTEXTO E IDENTIFICACIÓN'!A78</f>
        <v>R24</v>
      </c>
      <c r="D32" s="177" t="str">
        <f>'CONTEXTO E IDENTIFICACIÓN'!N78</f>
        <v>Posibilidad de pérdida Económica y Reputacional por pérdida de la muestra de suelos en las instalaciones del IGAC debido a:
1. Aplicación parcial de los procedimientos y demás documentos del SGI relacionados con el manejo de la muestra en el LNS.
2. Inadecuada manipulación, almacenamiento y transporte de la muestra
3. Inadecuada identificación, codificación y rotulación de la muestra</v>
      </c>
      <c r="E32" s="191" t="str">
        <f>'PROB E IMPACTO INHERENTE'!I32</f>
        <v>Muy Alta</v>
      </c>
      <c r="F32" s="191" t="str">
        <f>'PROB E IMPACTO INHERENTE'!Q32</f>
        <v>Menor</v>
      </c>
      <c r="G32" s="194" t="str">
        <f t="shared" si="0"/>
        <v>Alto</v>
      </c>
      <c r="H32" s="178"/>
      <c r="I32" s="178"/>
      <c r="J32" s="178"/>
      <c r="K32" s="178"/>
      <c r="L32" s="178"/>
      <c r="M32" s="178"/>
      <c r="N32" s="178"/>
      <c r="O32" s="178"/>
      <c r="P32" s="178"/>
      <c r="Q32" s="185"/>
      <c r="R32" s="185"/>
      <c r="S32" s="186"/>
      <c r="T32" s="81"/>
      <c r="U32" s="81"/>
      <c r="V32" s="81"/>
      <c r="W32" s="81"/>
      <c r="X32" s="81"/>
    </row>
    <row r="33" spans="1:24" ht="118.5" customHeight="1" x14ac:dyDescent="0.25">
      <c r="A33" s="115" t="str">
        <f>'CONTEXTO E IDENTIFICACIÓN'!D79</f>
        <v>Gestión de Información Geográfica</v>
      </c>
      <c r="B33" s="139" t="str">
        <f>'CONTEXTO E IDENTIFICACIÓN'!F79</f>
        <v>Gestión Agrológica</v>
      </c>
      <c r="C33" s="140" t="str">
        <f>'CONTEXTO E IDENTIFICACIÓN'!A79</f>
        <v>R25</v>
      </c>
      <c r="D33" s="177" t="str">
        <f>'CONTEXTO E IDENTIFICACIÓN'!N79</f>
        <v>Posibilidad de pérdida Reputacional por una posible manipulación de la información o manejo de las muestras del LNS y/o alteración de los resultados de los productos agrológicos para beneficio propio o de un tercero debido a :
1. Presencia de intereses particulares o conflicto de intereses por la destinación del uso del suelo.
2. Debilidades en los procesos de apropiación de valores institucionales
3.Presiones generadas por las relaciones del personal del LNS entre ellos o con sus partes interesadas.
4. Presiones financieras
5. Presiones por proveedores o clientes.
6. Clientelismo y amiguismo</v>
      </c>
      <c r="E33" s="191" t="str">
        <f>'PROB E IMPACTO INHERENTE'!I33</f>
        <v>Muy Alta</v>
      </c>
      <c r="F33" s="191" t="str">
        <f>'PROB E IMPACTO INHERENTE'!Q33</f>
        <v>Moderado</v>
      </c>
      <c r="G33" s="194" t="str">
        <f t="shared" si="0"/>
        <v>Alto</v>
      </c>
      <c r="H33" s="178"/>
      <c r="I33" s="178"/>
      <c r="J33" s="178"/>
      <c r="K33" s="178"/>
      <c r="L33" s="178"/>
      <c r="M33" s="178"/>
      <c r="N33" s="178"/>
      <c r="O33" s="178"/>
      <c r="P33" s="178"/>
      <c r="Q33" s="185"/>
      <c r="R33" s="185"/>
      <c r="S33" s="186"/>
      <c r="T33" s="81"/>
      <c r="U33" s="81"/>
      <c r="V33" s="81"/>
      <c r="W33" s="81"/>
      <c r="X33" s="81"/>
    </row>
    <row r="34" spans="1:24" ht="118.5" customHeight="1" x14ac:dyDescent="0.25">
      <c r="A34" s="115" t="str">
        <f>'CONTEXTO E IDENTIFICACIÓN'!D80</f>
        <v>Gestión catastral</v>
      </c>
      <c r="B34" s="139" t="str">
        <f>'CONTEXTO E IDENTIFICACIÓN'!F80</f>
        <v>Prestación del Servicio Catastral por Excepción</v>
      </c>
      <c r="C34" s="140" t="str">
        <f>'CONTEXTO E IDENTIFICACIÓN'!A80</f>
        <v>R26</v>
      </c>
      <c r="D34" s="177" t="str">
        <f>'CONTEXTO E IDENTIFICACIÓN'!N80</f>
        <v xml:space="preserve">Posibilidad de pérdida Reputacional por incumplimiento de los estándares de producción (calidad) en la prestación del servicio público Catastral por excepción debido a :
1. Falta de conocimiento de los procedimientos establecidos.
2. Recursos inadecuados o insuficientes.
</v>
      </c>
      <c r="E34" s="191" t="str">
        <f>'PROB E IMPACTO INHERENTE'!I34</f>
        <v>Muy Alta</v>
      </c>
      <c r="F34" s="191" t="str">
        <f>'PROB E IMPACTO INHERENTE'!Q34</f>
        <v>Moderado</v>
      </c>
      <c r="G34" s="194" t="str">
        <f t="shared" si="0"/>
        <v>Alto</v>
      </c>
      <c r="H34" s="178"/>
      <c r="I34" s="178"/>
      <c r="J34" s="178"/>
      <c r="K34" s="178"/>
      <c r="L34" s="178"/>
      <c r="M34" s="178"/>
      <c r="N34" s="178"/>
      <c r="O34" s="178"/>
      <c r="P34" s="178"/>
      <c r="Q34" s="185"/>
      <c r="R34" s="185"/>
      <c r="S34" s="186"/>
      <c r="T34" s="81"/>
      <c r="U34" s="81"/>
      <c r="V34" s="81"/>
      <c r="W34" s="81"/>
      <c r="X34" s="81"/>
    </row>
    <row r="35" spans="1:24" ht="120.75" customHeight="1" x14ac:dyDescent="0.25">
      <c r="A35" s="115" t="str">
        <f>'CONTEXTO E IDENTIFICACIÓN'!D81</f>
        <v>Gestión catastral</v>
      </c>
      <c r="B35" s="139" t="str">
        <f>'CONTEXTO E IDENTIFICACIÓN'!F81</f>
        <v>Prestación del Servicio Catastral por Excepción</v>
      </c>
      <c r="C35" s="140" t="str">
        <f>'CONTEXTO E IDENTIFICACIÓN'!A81</f>
        <v>R27</v>
      </c>
      <c r="D35" s="177" t="str">
        <f>'CONTEXTO E IDENTIFICACIÓN'!N81</f>
        <v>Posibilidad de pérdida Reputacional por Inoportunidad en los tiempos establecidos para la entrega de los productos resultados del  proceso de formación y actualización catastral con los municipios en jurisdicción del IGAC debido a:
1. Situaciones de orden Público en  los municipios a Intervenir
2. Condiciones medioambientales que afectan la prestación del servicio.
3. Incumplimiento de los pagos de la entidad contratante.</v>
      </c>
      <c r="E35" s="191" t="str">
        <f>'PROB E IMPACTO INHERENTE'!I35</f>
        <v>Baja</v>
      </c>
      <c r="F35" s="191" t="str">
        <f>'PROB E IMPACTO INHERENTE'!Q35</f>
        <v>Moderado</v>
      </c>
      <c r="G35" s="194" t="str">
        <f t="shared" si="0"/>
        <v>Moderado</v>
      </c>
      <c r="H35" s="178"/>
      <c r="I35" s="178"/>
      <c r="J35" s="178"/>
      <c r="K35" s="178"/>
      <c r="L35" s="178"/>
      <c r="M35" s="178"/>
      <c r="N35" s="178"/>
      <c r="O35" s="178"/>
      <c r="P35" s="178"/>
      <c r="Q35" s="185"/>
      <c r="R35" s="185"/>
      <c r="S35" s="186"/>
      <c r="T35" s="81"/>
      <c r="U35" s="81"/>
      <c r="V35" s="81"/>
      <c r="W35" s="81"/>
      <c r="X35" s="81"/>
    </row>
    <row r="36" spans="1:24" ht="135" customHeight="1" x14ac:dyDescent="0.25">
      <c r="A36" s="115" t="str">
        <f>'CONTEXTO E IDENTIFICACIÓN'!D82</f>
        <v>Gestión catastral</v>
      </c>
      <c r="B36" s="139" t="str">
        <f>'CONTEXTO E IDENTIFICACIÓN'!F82</f>
        <v>Formación, Actualización y Conservación Catastral</v>
      </c>
      <c r="C36" s="140" t="str">
        <f>'CONTEXTO E IDENTIFICACIÓN'!A82</f>
        <v>R28</v>
      </c>
      <c r="D36" s="177" t="str">
        <f>'CONTEXTO E IDENTIFICACIÓN'!N82</f>
        <v>Posibilidad de pérdida Reputacional Inoportunidad en los tiempos establecidos para la entrega de los avalúos comerciales  
debido a:
1. Situaciones de orden Público en  los municipios a Intervenir
2. Condiciones medioambientales que afectan la prestación del servicio.
3. Incumplimiento de los pagos de la entidad contratante.</v>
      </c>
      <c r="E36" s="191" t="str">
        <f>'PROB E IMPACTO INHERENTE'!I36</f>
        <v>Alta</v>
      </c>
      <c r="F36" s="191" t="str">
        <f>'PROB E IMPACTO INHERENTE'!Q36</f>
        <v>Moderado</v>
      </c>
      <c r="G36" s="194" t="str">
        <f t="shared" si="0"/>
        <v>Alto</v>
      </c>
      <c r="H36" s="178"/>
      <c r="I36" s="178"/>
      <c r="J36" s="178"/>
      <c r="K36" s="178"/>
      <c r="L36" s="178"/>
      <c r="M36" s="178"/>
      <c r="N36" s="178"/>
      <c r="O36" s="178"/>
      <c r="P36" s="178"/>
      <c r="Q36" s="185"/>
      <c r="R36" s="185"/>
      <c r="S36" s="186"/>
      <c r="T36" s="81"/>
      <c r="U36" s="81"/>
      <c r="V36" s="81"/>
      <c r="W36" s="81"/>
      <c r="X36" s="81"/>
    </row>
    <row r="37" spans="1:24" ht="114" customHeight="1" x14ac:dyDescent="0.25">
      <c r="A37" s="115" t="str">
        <f>'CONTEXTO E IDENTIFICACIÓN'!D83</f>
        <v>Gestión catastral</v>
      </c>
      <c r="B37" s="139" t="str">
        <f>'CONTEXTO E IDENTIFICACIÓN'!F83</f>
        <v>Avalúos Comerciales</v>
      </c>
      <c r="C37" s="140" t="str">
        <f>'CONTEXTO E IDENTIFICACIÓN'!A83</f>
        <v>R29</v>
      </c>
      <c r="D37" s="177" t="str">
        <f>'CONTEXTO E IDENTIFICACIÓN'!N83</f>
        <v xml:space="preserve">Posibilidad de pérdida Reputacional por solicitar o recibir dinero o dádivas por la realización u omisión de actos en la prestación de servicios o trámites catastrales, con el propósito de beneficiar a un particular. debido a:
1. Falta  de Personal
2. Recursos inadecuados o insuficientes.
</v>
      </c>
      <c r="E37" s="191" t="str">
        <f>'PROB E IMPACTO INHERENTE'!I37</f>
        <v>Muy Alta</v>
      </c>
      <c r="F37" s="191" t="str">
        <f>'PROB E IMPACTO INHERENTE'!Q37</f>
        <v>Mayor</v>
      </c>
      <c r="G37" s="194" t="str">
        <f t="shared" si="0"/>
        <v>Alto</v>
      </c>
      <c r="H37" s="178"/>
      <c r="I37" s="178"/>
      <c r="J37" s="178"/>
      <c r="K37" s="178"/>
      <c r="L37" s="178"/>
      <c r="M37" s="178"/>
      <c r="N37" s="178"/>
      <c r="O37" s="178"/>
      <c r="P37" s="178"/>
      <c r="Q37" s="185"/>
      <c r="R37" s="185"/>
      <c r="S37" s="186"/>
      <c r="T37" s="81"/>
      <c r="U37" s="81"/>
      <c r="V37" s="81"/>
      <c r="W37" s="81"/>
      <c r="X37" s="81"/>
    </row>
    <row r="38" spans="1:24" ht="98.25" customHeight="1" x14ac:dyDescent="0.25">
      <c r="A38" s="115" t="str">
        <f>'CONTEXTO E IDENTIFICACIÓN'!D84</f>
        <v>Innovación y Gestión del Conocimiento Aplicado</v>
      </c>
      <c r="B38" s="139" t="str">
        <f>'CONTEXTO E IDENTIFICACIÓN'!F84</f>
        <v>Prospectiva</v>
      </c>
      <c r="C38" s="140" t="str">
        <f>'CONTEXTO E IDENTIFICACIÓN'!A84</f>
        <v>R30</v>
      </c>
      <c r="D38" s="177" t="str">
        <f>'CONTEXTO E IDENTIFICACIÓN'!N84</f>
        <v xml:space="preserve">Posibilidad de pérdida Económica y Reputacional por inoportunidad en la prestación de servicios o en la entrega de productos debido a:
1. Inadecuada gestión de la infraestructura física y tecnológica.
2. Inadecuado manejo en la asignación de correspondencia de servicios solicitados por terceros
3. Demoras en los procesos contractuales 
4. Baja capacidad institucional, por la alta rotación de personal, se pierde continuidad y conocimientos de funcionarios y contratistas.
5. Deficiencia en la comunicación y coordinación dentro de los procesos del IGAC para la entrega de productos internos a tiempo.
6. Insuficiente asignación de recursos frente a los compromisos del proceso.
7. Inadecuada planeación del proyecto.
8. Contingencias que dificulten los desplazamientos de personal para realizar trabajos en campo. </v>
      </c>
      <c r="E38" s="191" t="str">
        <f>'PROB E IMPACTO INHERENTE'!I38</f>
        <v>Baja</v>
      </c>
      <c r="F38" s="191" t="str">
        <f>'PROB E IMPACTO INHERENTE'!Q38</f>
        <v>Mayor</v>
      </c>
      <c r="G38" s="194" t="str">
        <f t="shared" si="0"/>
        <v>Alto</v>
      </c>
      <c r="H38" s="178"/>
      <c r="I38" s="178"/>
      <c r="J38" s="178"/>
      <c r="K38" s="178"/>
      <c r="L38" s="178"/>
      <c r="M38" s="178"/>
      <c r="N38" s="178"/>
      <c r="O38" s="178"/>
      <c r="P38" s="178"/>
      <c r="Q38" s="185"/>
      <c r="R38" s="185"/>
      <c r="S38" s="186"/>
      <c r="T38" s="81"/>
      <c r="U38" s="81"/>
      <c r="V38" s="81"/>
      <c r="W38" s="81"/>
      <c r="X38" s="81"/>
    </row>
    <row r="39" spans="1:24" ht="168" customHeight="1" x14ac:dyDescent="0.25">
      <c r="A39" s="115" t="str">
        <f>'CONTEXTO E IDENTIFICACIÓN'!D85</f>
        <v>Innovación y Gestión del Conocimiento Aplicado</v>
      </c>
      <c r="B39" s="139" t="str">
        <f>'CONTEXTO E IDENTIFICACIÓN'!F85</f>
        <v>Prospectiva</v>
      </c>
      <c r="C39" s="140" t="str">
        <f>'CONTEXTO E IDENTIFICACIÓN'!A85</f>
        <v>R31</v>
      </c>
      <c r="D39" s="177" t="str">
        <f>'CONTEXTO E IDENTIFICACIÓN'!N85</f>
        <v>Posibilidad de pérdida Reputacional por posibilidad de recibir o solicitar cualquier dádiva o beneficio a nombre propio o de terceros con el fin de obtener información reservada o clasificada, conseguir un resultado de un proyecto de investigación antes de ser publicado, debido a:
1. Falta de información integrada, completa y oportuna.
2. Deficiencias en la comunicación y desconocimiento de los usuarios sobre los trámites de la entidad.
3. Falta de integración de los sistemas de información institucional
4. Inadecuado control en la atención de expedientes
5. Tráfico de influencias
6. Falta de apropiación de valores institucionales.
7. Falta de control sobre los procedimientos administrativos
8. Procesos con bajo nivel de automatización
9. Sistemas de información vulnerables de manipulación o adulteración</v>
      </c>
      <c r="E39" s="191" t="str">
        <f>'PROB E IMPACTO INHERENTE'!I39</f>
        <v>Muy Baja</v>
      </c>
      <c r="F39" s="191" t="str">
        <f>'PROB E IMPACTO INHERENTE'!Q39</f>
        <v>Catastrófico</v>
      </c>
      <c r="G39" s="194" t="str">
        <f t="shared" si="0"/>
        <v>Extremo</v>
      </c>
      <c r="H39" s="178"/>
      <c r="I39" s="178"/>
      <c r="J39" s="178"/>
      <c r="K39" s="178"/>
      <c r="L39" s="178"/>
      <c r="M39" s="178"/>
      <c r="N39" s="178"/>
      <c r="O39" s="178"/>
      <c r="P39" s="178"/>
      <c r="Q39" s="185"/>
      <c r="R39" s="185"/>
      <c r="S39" s="186"/>
      <c r="T39" s="81"/>
      <c r="U39" s="81"/>
      <c r="V39" s="81"/>
      <c r="W39" s="81"/>
      <c r="X39" s="81"/>
    </row>
    <row r="40" spans="1:24" ht="89.25" customHeight="1" x14ac:dyDescent="0.25">
      <c r="A40" s="115" t="str">
        <f>'CONTEXTO E IDENTIFICACIÓN'!D86</f>
        <v>Innovación y Gestión del Conocimiento Aplicado</v>
      </c>
      <c r="B40" s="139" t="str">
        <f>'CONTEXTO E IDENTIFICACIÓN'!F86</f>
        <v>Prospectiva</v>
      </c>
      <c r="C40" s="140" t="str">
        <f>'CONTEXTO E IDENTIFICACIÓN'!A86</f>
        <v>R32</v>
      </c>
      <c r="D40" s="177" t="str">
        <f>'CONTEXTO E IDENTIFICACIÓN'!N86</f>
        <v>Posibilidad de pérdida Reputacional por posibilidad de entregar un  producto o prestar un  servicio que no cumpla con las especificaciones técnicas establecidas o con las necesidades y expectativas de los usuarios debido a:
1. Insuficiente personal especializado para responder a las demandas del proceso (docentes de planta, investigadores y gestores de proyectos).
2. Pérdida de personal cualificado por la alta rotación en funcionarios y contratistas.
3. Fallas en los equipos tecnológicos, obsolescencia o no calibración de los mismos.
4. No tener las suficientes  licencias de software o licencia de uso o desactualización de las mismas para los sistemas de información requeridos.
5. Deficiencias en la verificación de las especificaciones técnicas del producto durante su producción o en la prestación del servicio.
6. Desactualización de los documentos, productos o servicios frente a las especificaciones técnicas internacionales o nacionales.
7. Deficiencias en la identificación de los requerimientos y expectativas de los clientes</v>
      </c>
      <c r="E40" s="191" t="str">
        <f>'PROB E IMPACTO INHERENTE'!I40</f>
        <v>Baja</v>
      </c>
      <c r="F40" s="191" t="str">
        <f>'PROB E IMPACTO INHERENTE'!Q40</f>
        <v>Mayor</v>
      </c>
      <c r="G40" s="194" t="str">
        <f t="shared" si="0"/>
        <v>Alto</v>
      </c>
      <c r="H40" s="178"/>
      <c r="I40" s="178"/>
      <c r="J40" s="178"/>
      <c r="K40" s="178"/>
      <c r="L40" s="178"/>
      <c r="M40" s="178"/>
      <c r="N40" s="178"/>
      <c r="O40" s="178"/>
      <c r="P40" s="178"/>
      <c r="Q40" s="185"/>
      <c r="R40" s="185"/>
      <c r="S40" s="186"/>
      <c r="T40" s="81"/>
      <c r="U40" s="81"/>
      <c r="V40" s="81"/>
      <c r="W40" s="81"/>
      <c r="X40" s="81"/>
    </row>
    <row r="41" spans="1:24" ht="113.25" customHeight="1" x14ac:dyDescent="0.25">
      <c r="A41" s="115" t="str">
        <f>'CONTEXTO E IDENTIFICACIÓN'!D87</f>
        <v>Gestión de Talento Humano</v>
      </c>
      <c r="B41" s="139" t="str">
        <f>'CONTEXTO E IDENTIFICACIÓN'!F87</f>
        <v>Bienestar y Sistema de Gestión de Seguridad y Salud en el Trabajo</v>
      </c>
      <c r="C41" s="140" t="str">
        <f>'CONTEXTO E IDENTIFICACIÓN'!A87</f>
        <v>R33</v>
      </c>
      <c r="D41" s="177" t="str">
        <f>'CONTEXTO E IDENTIFICACIÓN'!N87</f>
        <v xml:space="preserve">Posibilidad de pérdida Económica y Reputacional por posibilidad que se generen factores que afectan el proceso de afiliación a la ARL  en los tiempos reales y la selección del nivel de riesgo   debido a:
1. Recursos inadecuados e insuficientes (económicos, humanos y técnicos)   
2. Falta de entrenamiento.
3. Incumplimiento  de los Procedimientos.
4. Falta de personal
</v>
      </c>
      <c r="E41" s="191" t="str">
        <f>'PROB E IMPACTO INHERENTE'!I41</f>
        <v>Alta</v>
      </c>
      <c r="F41" s="191" t="str">
        <f>'PROB E IMPACTO INHERENTE'!Q41</f>
        <v>Moderado</v>
      </c>
      <c r="G41" s="194" t="str">
        <f t="shared" si="0"/>
        <v>Alto</v>
      </c>
      <c r="H41" s="178"/>
      <c r="I41" s="178"/>
      <c r="J41" s="178"/>
      <c r="K41" s="178"/>
      <c r="L41" s="178"/>
      <c r="M41" s="178"/>
      <c r="N41" s="178"/>
      <c r="O41" s="178"/>
      <c r="P41" s="178"/>
      <c r="Q41" s="185"/>
      <c r="R41" s="185"/>
      <c r="S41" s="175"/>
      <c r="T41" s="81"/>
      <c r="U41" s="81"/>
      <c r="V41" s="81"/>
      <c r="W41" s="81"/>
      <c r="X41" s="81"/>
    </row>
    <row r="42" spans="1:24" ht="115.5" customHeight="1" x14ac:dyDescent="0.25">
      <c r="A42" s="115" t="str">
        <f>'CONTEXTO E IDENTIFICACIÓN'!D88</f>
        <v>Gestión de Talento Humano</v>
      </c>
      <c r="B42" s="139" t="str">
        <f>'CONTEXTO E IDENTIFICACIÓN'!F88</f>
        <v>Provisión de Empleo y Compensación</v>
      </c>
      <c r="C42" s="140" t="str">
        <f>'CONTEXTO E IDENTIFICACIÓN'!A88</f>
        <v>R34</v>
      </c>
      <c r="D42" s="177" t="str">
        <f>'CONTEXTO E IDENTIFICACIÓN'!N88</f>
        <v xml:space="preserve">Posibilidad de pérdida Económica y Reputacional por  el incumplimiento de los requisitos mínimos para la vinculación de los funcionarios. debido a:
1. Desconocimiento o incumplimiento de los lineamientos internos de talento humano.
2. Actualización normatividad                                         
3. Reestructuración y/o rediseño del IGAC               
4. Incumplimiento en los tiempos establecidos para dar a respuestas por parte del CNSC a la entidad.                                                              </v>
      </c>
      <c r="E42" s="191" t="str">
        <f>'PROB E IMPACTO INHERENTE'!I42</f>
        <v>Media</v>
      </c>
      <c r="F42" s="191" t="str">
        <f>'PROB E IMPACTO INHERENTE'!Q42</f>
        <v>Moderado</v>
      </c>
      <c r="G42" s="194" t="str">
        <f t="shared" si="0"/>
        <v>Moderado</v>
      </c>
      <c r="H42" s="178"/>
      <c r="I42" s="178"/>
      <c r="J42" s="178"/>
      <c r="K42" s="178"/>
      <c r="L42" s="178"/>
      <c r="M42" s="178"/>
      <c r="N42" s="178"/>
      <c r="O42" s="178"/>
      <c r="P42" s="178"/>
      <c r="Q42" s="185"/>
      <c r="R42" s="185"/>
      <c r="S42" s="175"/>
      <c r="T42" s="81"/>
      <c r="U42" s="81"/>
      <c r="V42" s="81"/>
      <c r="W42" s="81"/>
      <c r="X42" s="81"/>
    </row>
    <row r="43" spans="1:24" ht="118.5" customHeight="1" x14ac:dyDescent="0.25">
      <c r="A43" s="115" t="str">
        <f>'CONTEXTO E IDENTIFICACIÓN'!D89</f>
        <v>Gestión de Talento Humano</v>
      </c>
      <c r="B43" s="139" t="str">
        <f>'CONTEXTO E IDENTIFICACIÓN'!F89</f>
        <v>Formación y Gestión del Desempeño</v>
      </c>
      <c r="C43" s="140" t="str">
        <f>'CONTEXTO E IDENTIFICACIÓN'!A89</f>
        <v>R35</v>
      </c>
      <c r="D43" s="177" t="str">
        <f>'CONTEXTO E IDENTIFICACIÓN'!N89</f>
        <v xml:space="preserve">Posibilidad de pérdida Económica y Reputacional por la generación de factores que afecten la no transferencia del conocimiento. debido a:
1. Incumplimiento del  Procedimiento
2. Retrasos en la ejecución de las estrategias para el cumplimiento de transferencia del conocimiento.
</v>
      </c>
      <c r="E43" s="191" t="str">
        <f>'PROB E IMPACTO INHERENTE'!I43</f>
        <v>Baja</v>
      </c>
      <c r="F43" s="191" t="str">
        <f>'PROB E IMPACTO INHERENTE'!Q43</f>
        <v>Moderado</v>
      </c>
      <c r="G43" s="194" t="str">
        <f t="shared" si="0"/>
        <v>Moderado</v>
      </c>
      <c r="H43" s="178"/>
      <c r="I43" s="178"/>
      <c r="J43" s="178"/>
      <c r="K43" s="178"/>
      <c r="L43" s="178"/>
      <c r="M43" s="178"/>
      <c r="N43" s="178"/>
      <c r="O43" s="178"/>
      <c r="P43" s="178"/>
      <c r="Q43" s="175"/>
      <c r="R43" s="175"/>
      <c r="S43" s="175"/>
      <c r="T43" s="81"/>
      <c r="U43" s="81"/>
      <c r="V43" s="81"/>
      <c r="W43" s="81"/>
      <c r="X43" s="81"/>
    </row>
    <row r="44" spans="1:24" ht="114" customHeight="1" x14ac:dyDescent="0.25">
      <c r="A44" s="115" t="str">
        <f>'CONTEXTO E IDENTIFICACIÓN'!D90</f>
        <v>Gestión Financiera</v>
      </c>
      <c r="B44" s="139" t="str">
        <f>'CONTEXTO E IDENTIFICACIÓN'!F90</f>
        <v>Gestión Presupuestal</v>
      </c>
      <c r="C44" s="140" t="str">
        <f>'CONTEXTO E IDENTIFICACIÓN'!A90</f>
        <v>R36</v>
      </c>
      <c r="D44" s="177" t="str">
        <f>'CONTEXTO E IDENTIFICACIÓN'!N90</f>
        <v xml:space="preserve">Posibilidad de pérdida Económica y Reputacional por registros presupuestales, contables y de tesorería generados inoportunamente debido a desconocimiento de las dependencias ordenadoras de los procedimientos de la subdirección administrativa y financiera
</v>
      </c>
      <c r="E44" s="191" t="str">
        <f>'PROB E IMPACTO INHERENTE'!I44</f>
        <v>Alta</v>
      </c>
      <c r="F44" s="191" t="str">
        <f>'PROB E IMPACTO INHERENTE'!Q44</f>
        <v>Leve</v>
      </c>
      <c r="G44" s="194" t="str">
        <f t="shared" si="0"/>
        <v>Moderado</v>
      </c>
      <c r="H44" s="178"/>
      <c r="I44" s="178"/>
      <c r="J44" s="178"/>
      <c r="K44" s="178"/>
      <c r="L44" s="178"/>
      <c r="M44" s="178"/>
      <c r="N44" s="178"/>
      <c r="O44" s="178"/>
      <c r="P44" s="178"/>
      <c r="Q44" s="175"/>
      <c r="R44" s="175"/>
      <c r="S44" s="175"/>
      <c r="T44" s="81"/>
      <c r="U44" s="81"/>
      <c r="V44" s="81"/>
      <c r="W44" s="81"/>
      <c r="X44" s="81"/>
    </row>
    <row r="45" spans="1:24" ht="105" customHeight="1" x14ac:dyDescent="0.25">
      <c r="A45" s="115" t="str">
        <f>'CONTEXTO E IDENTIFICACIÓN'!D91</f>
        <v>Gestión Financiera</v>
      </c>
      <c r="B45" s="139" t="str">
        <f>'CONTEXTO E IDENTIFICACIÓN'!F91</f>
        <v>Gestión Contable</v>
      </c>
      <c r="C45" s="140" t="str">
        <f>'CONTEXTO E IDENTIFICACIÓN'!A91</f>
        <v>R37</v>
      </c>
      <c r="D45" s="177" t="str">
        <f>'CONTEXTO E IDENTIFICACIÓN'!N91</f>
        <v>Posibilidad de pérdida Económica y Reputacional por registros presupuestales, contables y de tesorería que no coincidan con la realidad debido a utilización inadecuada de conceptos parametrizados por la entidad para el registro de hechos económicos en el SIIF Nación</v>
      </c>
      <c r="E45" s="191" t="str">
        <f>'PROB E IMPACTO INHERENTE'!I45</f>
        <v/>
      </c>
      <c r="F45" s="191" t="str">
        <f>'PROB E IMPACTO INHERENTE'!Q45</f>
        <v>Moderado</v>
      </c>
      <c r="G45" s="194" t="str">
        <f t="shared" si="0"/>
        <v/>
      </c>
      <c r="H45" s="178"/>
      <c r="I45" s="178"/>
      <c r="J45" s="178"/>
      <c r="K45" s="178"/>
      <c r="L45" s="178"/>
      <c r="M45" s="178"/>
      <c r="N45" s="178"/>
      <c r="O45" s="178"/>
      <c r="P45" s="178"/>
      <c r="Q45" s="175"/>
      <c r="R45" s="175"/>
      <c r="S45" s="175"/>
      <c r="T45" s="81"/>
      <c r="U45" s="81"/>
      <c r="V45" s="81"/>
      <c r="W45" s="81"/>
      <c r="X45" s="81"/>
    </row>
    <row r="46" spans="1:24" ht="108.75" customHeight="1" x14ac:dyDescent="0.25">
      <c r="A46" s="115" t="str">
        <f>'CONTEXTO E IDENTIFICACIÓN'!D92</f>
        <v>Gestión Financiera</v>
      </c>
      <c r="B46" s="139" t="str">
        <f>'CONTEXTO E IDENTIFICACIÓN'!F92</f>
        <v>Gestión Contable</v>
      </c>
      <c r="C46" s="140" t="str">
        <f>'CONTEXTO E IDENTIFICACIÓN'!A92</f>
        <v>R38</v>
      </c>
      <c r="D46" s="177" t="str">
        <f>'CONTEXTO E IDENTIFICACIÓN'!N92</f>
        <v>Posibilidad de pérdida Económica por manejo indebido de recursos financieros por parte de quienes los administran en la entidad, para beneficio propio o de terceros debido a manipulación de la información financiera.</v>
      </c>
      <c r="E46" s="191" t="str">
        <f>'PROB E IMPACTO INHERENTE'!I46</f>
        <v/>
      </c>
      <c r="F46" s="191" t="str">
        <f>'PROB E IMPACTO INHERENTE'!Q46</f>
        <v>Mayor</v>
      </c>
      <c r="G46" s="194" t="str">
        <f t="shared" si="0"/>
        <v/>
      </c>
      <c r="H46" s="178"/>
      <c r="I46" s="178"/>
      <c r="J46" s="178"/>
      <c r="K46" s="178"/>
      <c r="L46" s="178"/>
      <c r="M46" s="178"/>
      <c r="N46" s="178"/>
      <c r="O46" s="178"/>
      <c r="P46" s="178"/>
      <c r="Q46" s="175"/>
      <c r="R46" s="175"/>
      <c r="S46" s="175"/>
      <c r="T46" s="81"/>
      <c r="U46" s="81"/>
      <c r="V46" s="81"/>
      <c r="W46" s="81"/>
      <c r="X46" s="81"/>
    </row>
    <row r="47" spans="1:24" ht="113.25" customHeight="1" x14ac:dyDescent="0.25">
      <c r="A47" s="115" t="str">
        <f>'CONTEXTO E IDENTIFICACIÓN'!D93</f>
        <v>Gestión Jurídica</v>
      </c>
      <c r="B47" s="139" t="str">
        <f>'CONTEXTO E IDENTIFICACIÓN'!F93</f>
        <v>Judicial</v>
      </c>
      <c r="C47" s="140" t="str">
        <f>'CONTEXTO E IDENTIFICACIÓN'!A93</f>
        <v>R39</v>
      </c>
      <c r="D47" s="177" t="str">
        <f>'CONTEXTO E IDENTIFICACIÓN'!N93</f>
        <v>Posibilidad de pérdida Económica y Reputacional por inoportunidad  en la respuesta a los requerimientos en procesos judiciales 
debido a :
1. Falta de verificación permanente a las plataformas y páginas web jurídicas especializadas.
2. Falta de respuesta adecuada y oportuna por parte de los procesos involucrados para atender  los requerimientos judiciales.
3. Novedades en el personal que afectan la atención de los trámites a procesos judiciales en la sede central y en las Direcciones Territoriales.</v>
      </c>
      <c r="E47" s="191" t="str">
        <f>'PROB E IMPACTO INHERENTE'!I47</f>
        <v>Media</v>
      </c>
      <c r="F47" s="191" t="str">
        <f>'PROB E IMPACTO INHERENTE'!Q47</f>
        <v>Mayor</v>
      </c>
      <c r="G47" s="194" t="str">
        <f t="shared" si="0"/>
        <v>Alto</v>
      </c>
      <c r="H47" s="178"/>
      <c r="I47" s="178"/>
      <c r="J47" s="178"/>
      <c r="K47" s="178"/>
      <c r="L47" s="178"/>
      <c r="M47" s="178"/>
      <c r="N47" s="178"/>
      <c r="O47" s="178"/>
      <c r="P47" s="178"/>
      <c r="Q47" s="175"/>
      <c r="R47" s="175"/>
      <c r="S47" s="175"/>
      <c r="T47" s="81"/>
      <c r="U47" s="81"/>
      <c r="V47" s="81"/>
      <c r="W47" s="81"/>
      <c r="X47" s="81"/>
    </row>
    <row r="48" spans="1:24" ht="165.75" customHeight="1" x14ac:dyDescent="0.25">
      <c r="A48" s="115" t="str">
        <f>'CONTEXTO E IDENTIFICACIÓN'!D94</f>
        <v>Gestión Jurídica</v>
      </c>
      <c r="B48" s="139" t="str">
        <f>'CONTEXTO E IDENTIFICACIÓN'!F94</f>
        <v>Judicial</v>
      </c>
      <c r="C48" s="140" t="str">
        <f>'CONTEXTO E IDENTIFICACIÓN'!A94</f>
        <v>R40</v>
      </c>
      <c r="D48" s="177" t="str">
        <f>'CONTEXTO E IDENTIFICACIÓN'!N94</f>
        <v>Posibilidad de pérdida Reputacional por respuesta indebida o fuera de los términos legales a los  procesos judiciales, para beneficiar los intereses de un tercero debido a:
1. Falta de seguimiento al estado de los antecedentes disciplinarios de los abogados de la entidad.
2. No manifestación de conflictos de interés por parte de los abogados en procesos que tengan a cargo.
3. Desconocimiento de las inhabilidades e incompatibilidades de los abogados en el trámite de procesos judiciales.</v>
      </c>
      <c r="E48" s="191" t="str">
        <f>'PROB E IMPACTO INHERENTE'!I48</f>
        <v>Media</v>
      </c>
      <c r="F48" s="191" t="str">
        <f>'PROB E IMPACTO INHERENTE'!Q48</f>
        <v>Catastrófico</v>
      </c>
      <c r="G48" s="194" t="str">
        <f t="shared" si="0"/>
        <v>Extremo</v>
      </c>
      <c r="H48" s="82"/>
      <c r="I48" s="82"/>
      <c r="J48" s="82"/>
      <c r="K48" s="82"/>
      <c r="L48" s="82"/>
      <c r="M48" s="82"/>
      <c r="N48" s="82"/>
      <c r="O48" s="82"/>
      <c r="P48" s="82"/>
      <c r="Q48" s="81"/>
      <c r="R48" s="81"/>
      <c r="S48" s="81"/>
      <c r="T48" s="81"/>
      <c r="U48" s="81"/>
      <c r="V48" s="81"/>
      <c r="W48" s="81"/>
      <c r="X48" s="81"/>
    </row>
    <row r="49" spans="1:24" ht="103.5" customHeight="1" x14ac:dyDescent="0.25">
      <c r="A49" s="115" t="str">
        <f>'CONTEXTO E IDENTIFICACIÓN'!D95</f>
        <v>Gestión Contractual</v>
      </c>
      <c r="B49" s="139" t="str">
        <f>'CONTEXTO E IDENTIFICACIÓN'!F95</f>
        <v>Gestión Contractual</v>
      </c>
      <c r="C49" s="140" t="str">
        <f>'CONTEXTO E IDENTIFICACIÓN'!A95</f>
        <v>R41</v>
      </c>
      <c r="D49" s="177" t="str">
        <f>'CONTEXTO E IDENTIFICACIÓN'!N95</f>
        <v>Posibilidad de pérdida Económica y Reputacional por inadecuada supervisión de contratos de adquisición de bienes, obras y servicios  debido a:
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v>
      </c>
      <c r="E49" s="191" t="str">
        <f>'PROB E IMPACTO INHERENTE'!I49</f>
        <v>Alta</v>
      </c>
      <c r="F49" s="191" t="str">
        <f>'PROB E IMPACTO INHERENTE'!Q49</f>
        <v>Moderado</v>
      </c>
      <c r="G49" s="194" t="str">
        <f t="shared" si="0"/>
        <v>Alto</v>
      </c>
      <c r="H49" s="82"/>
      <c r="I49" s="82"/>
      <c r="J49" s="82"/>
      <c r="K49" s="82"/>
      <c r="L49" s="82"/>
      <c r="M49" s="82"/>
      <c r="N49" s="82"/>
      <c r="O49" s="82"/>
      <c r="P49" s="82"/>
      <c r="Q49" s="81"/>
      <c r="R49" s="81"/>
      <c r="S49" s="81"/>
      <c r="T49" s="81"/>
      <c r="U49" s="81"/>
      <c r="V49" s="81"/>
      <c r="W49" s="81"/>
      <c r="X49" s="81"/>
    </row>
    <row r="50" spans="1:24" ht="108" customHeight="1" x14ac:dyDescent="0.25">
      <c r="A50" s="115" t="str">
        <f>'CONTEXTO E IDENTIFICACIÓN'!D96</f>
        <v>Gestión Contractual</v>
      </c>
      <c r="B50" s="139" t="str">
        <f>'CONTEXTO E IDENTIFICACIÓN'!F96</f>
        <v>Gestión Contractual</v>
      </c>
      <c r="C50" s="140" t="str">
        <f>'CONTEXTO E IDENTIFICACIÓN'!A96</f>
        <v>R42</v>
      </c>
      <c r="D50" s="177" t="str">
        <f>'CONTEXTO E IDENTIFICACIÓN'!N96</f>
        <v>Posibilidad de pérdida Reputacional por manipulación del proceso contractual  para beneficio particular o de terceros en la adjudicación de un contrato debido a:
1. Aplicación adecuada de los procedimientos del proceso.
2. Aplicación inadecuada de los controles en las diferentes etapas del proceso.
3. Actos intencionales de personal al interior de la entidad para saltar los controles en las etapas del proceso contractual.
4. Inobservancia de los manuales y guías de Colombia Compra Eficiente (CCE).
5. Conflictos de interés presentados durante el proceso precontractual respecto al verificador y el contratista.</v>
      </c>
      <c r="E50" s="191" t="str">
        <f>'PROB E IMPACTO INHERENTE'!I50</f>
        <v>Alta</v>
      </c>
      <c r="F50" s="191" t="str">
        <f>'PROB E IMPACTO INHERENTE'!Q50</f>
        <v>Moderado</v>
      </c>
      <c r="G50" s="194" t="str">
        <f t="shared" si="0"/>
        <v>Alto</v>
      </c>
      <c r="H50" s="82"/>
      <c r="I50" s="82"/>
      <c r="J50" s="82"/>
      <c r="K50" s="82"/>
      <c r="L50" s="82"/>
      <c r="M50" s="82"/>
      <c r="N50" s="82"/>
      <c r="O50" s="82"/>
      <c r="P50" s="82"/>
      <c r="Q50" s="81"/>
      <c r="R50" s="81"/>
      <c r="S50" s="81"/>
      <c r="T50" s="81"/>
      <c r="U50" s="81"/>
      <c r="V50" s="81"/>
      <c r="W50" s="81"/>
      <c r="X50" s="81"/>
    </row>
    <row r="51" spans="1:24" ht="104.25" customHeight="1" x14ac:dyDescent="0.25">
      <c r="A51" s="115" t="str">
        <f>'CONTEXTO E IDENTIFICACIÓN'!D97</f>
        <v>Gestión Documental</v>
      </c>
      <c r="B51" s="139" t="str">
        <f>'CONTEXTO E IDENTIFICACIÓN'!F97</f>
        <v>Gestión de Archivos</v>
      </c>
      <c r="C51" s="140" t="str">
        <f>'CONTEXTO E IDENTIFICACIÓN'!A97</f>
        <v>R43</v>
      </c>
      <c r="D51" s="177" t="str">
        <f>'CONTEXTO E IDENTIFICACIÓN'!N97</f>
        <v>Posibilidad de pérdida Reputacional por inoportunidad en la actualización e implementación de los instrumentos archivísticos debido a:
1. El espacio físico para el almacenamiento de los archivos es insuficiente y en algunos casos inadecuado.
2. Cambio de la normatividad en relación a la gestión documental
3. Desconocimiento de los lineamientos y normas aplicables a la gestión documental.
4. Falta de recurso humano para la implementación del proceso de gestión documental</v>
      </c>
      <c r="E51" s="191" t="str">
        <f>'PROB E IMPACTO INHERENTE'!I51</f>
        <v>Media</v>
      </c>
      <c r="F51" s="191" t="str">
        <f>'PROB E IMPACTO INHERENTE'!Q51</f>
        <v>Mayor</v>
      </c>
      <c r="G51" s="194" t="str">
        <f t="shared" si="0"/>
        <v>Alto</v>
      </c>
      <c r="H51" s="82"/>
      <c r="I51" s="82"/>
      <c r="J51" s="82"/>
      <c r="K51" s="82"/>
      <c r="L51" s="82"/>
      <c r="M51" s="82"/>
      <c r="N51" s="82"/>
      <c r="O51" s="82"/>
      <c r="P51" s="82"/>
      <c r="Q51" s="81"/>
      <c r="R51" s="81"/>
      <c r="S51" s="81"/>
      <c r="T51" s="81"/>
      <c r="U51" s="81"/>
      <c r="V51" s="81"/>
      <c r="W51" s="81"/>
      <c r="X51" s="81"/>
    </row>
    <row r="52" spans="1:24" ht="103.5" customHeight="1" x14ac:dyDescent="0.25">
      <c r="A52" s="115" t="str">
        <f>'CONTEXTO E IDENTIFICACIÓN'!D98</f>
        <v>Gestión Documental</v>
      </c>
      <c r="B52" s="139" t="str">
        <f>'CONTEXTO E IDENTIFICACIÓN'!F98</f>
        <v>Gestión de Archivos</v>
      </c>
      <c r="C52" s="140" t="str">
        <f>'CONTEXTO E IDENTIFICACIÓN'!A98</f>
        <v>R44</v>
      </c>
      <c r="D52" s="177" t="str">
        <f>'CONTEXTO E IDENTIFICACIÓN'!N98</f>
        <v>Posibilidad de pérdida Reputacional por pérdida de la memoria institucional debido a:
1. Desconocimiento de la normativa aplicable en la administración del archivo
2. Falta de sensibilización a los funcionarios y contratistas en materia de gestión documental
3. Falta de una herramienta tecnológica (SGDEA) que permita la adecuada ejecución de la gestión documental.
4. No aplicación de los lineamientos del proceso de gestión documental.
5. Desconocimiento del manejo de las tablas de retención documental en la entidad.
6. Alta rotación del personal, lo cual genera pérdida en la trazabilidad de la información y conservación del conocimiento en la entidad.
7. Cambios normativos en la administración y conservación de la documentación.
8. Condiciones físicas y ambientales que afectan la conservación de la documentación.</v>
      </c>
      <c r="E52" s="191" t="str">
        <f>'PROB E IMPACTO INHERENTE'!I52</f>
        <v>Media</v>
      </c>
      <c r="F52" s="191" t="str">
        <f>'PROB E IMPACTO INHERENTE'!Q52</f>
        <v>Mayor</v>
      </c>
      <c r="G52" s="194" t="str">
        <f t="shared" si="0"/>
        <v>Alto</v>
      </c>
      <c r="H52" s="82"/>
      <c r="I52" s="82"/>
      <c r="J52" s="82"/>
      <c r="K52" s="82"/>
      <c r="L52" s="82"/>
      <c r="M52" s="82"/>
      <c r="N52" s="82"/>
      <c r="O52" s="82"/>
      <c r="P52" s="82"/>
      <c r="Q52" s="81"/>
      <c r="R52" s="81"/>
      <c r="S52" s="81"/>
      <c r="T52" s="81"/>
      <c r="U52" s="81"/>
      <c r="V52" s="81"/>
      <c r="W52" s="81"/>
      <c r="X52" s="81"/>
    </row>
    <row r="53" spans="1:24" ht="165.75" customHeight="1" x14ac:dyDescent="0.25">
      <c r="A53" s="115" t="str">
        <f>'CONTEXTO E IDENTIFICACIÓN'!D99</f>
        <v>Gestión Documental</v>
      </c>
      <c r="B53" s="139" t="str">
        <f>'CONTEXTO E IDENTIFICACIÓN'!F99</f>
        <v>Gestión de Archivos</v>
      </c>
      <c r="C53" s="140" t="str">
        <f>'CONTEXTO E IDENTIFICACIÓN'!A99</f>
        <v>R45</v>
      </c>
      <c r="D53" s="177" t="str">
        <f>'CONTEXTO E IDENTIFICACIÓN'!N99</f>
        <v>Posibilidad de pérdida Reputacional por sustracción, eliminación o manipulación indebida de la documentación en el Archivo Central para beneficio particular o de terceros debido a:
1. Falta de condiciones de seguridad física a los depósitos de archivo de la entidad.
2. Falta de control de préstamos documentales al interior de la entidad.
3. Falta de sensibilización a los funcionarios en la administración y uso de la documentación.
4. Desactualización del inventario documental.</v>
      </c>
      <c r="E53" s="191" t="str">
        <f>'PROB E IMPACTO INHERENTE'!I53</f>
        <v>Media</v>
      </c>
      <c r="F53" s="191" t="str">
        <f>'PROB E IMPACTO INHERENTE'!Q53</f>
        <v>Moderado</v>
      </c>
      <c r="G53" s="194" t="str">
        <f t="shared" si="0"/>
        <v>Moderado</v>
      </c>
      <c r="H53" s="82"/>
      <c r="I53" s="82"/>
      <c r="J53" s="82"/>
      <c r="K53" s="82"/>
      <c r="L53" s="82"/>
      <c r="M53" s="82"/>
      <c r="N53" s="82"/>
      <c r="O53" s="82"/>
      <c r="P53" s="82"/>
      <c r="Q53" s="81"/>
      <c r="R53" s="81"/>
      <c r="S53" s="81"/>
      <c r="T53" s="81"/>
      <c r="U53" s="81"/>
      <c r="V53" s="81"/>
      <c r="W53" s="81"/>
      <c r="X53" s="81"/>
    </row>
    <row r="54" spans="1:24" ht="113.25" customHeight="1" x14ac:dyDescent="0.25">
      <c r="A54" s="115" t="str">
        <f>'CONTEXTO E IDENTIFICACIÓN'!D100</f>
        <v>Gestión Administrativa</v>
      </c>
      <c r="B54" s="139" t="str">
        <f>'CONTEXTO E IDENTIFICACIÓN'!F100</f>
        <v>Gestión de Inventarios</v>
      </c>
      <c r="C54" s="140" t="str">
        <f>'CONTEXTO E IDENTIFICACIÓN'!A100</f>
        <v>R46</v>
      </c>
      <c r="D54" s="177" t="str">
        <f>'CONTEXTO E IDENTIFICACIÓN'!N100</f>
        <v xml:space="preserve">Posibilidad de pérdida Económica por pérdida de bienes de las instalaciones del Almacén del IGAC debido a:
1. Falencias en la aplicación de controles de seguridad en la custodia de los activos o  elementos.
2. Ausencia de control en la custodia de los elementos en las instalaciones del Almacén.
3. Ingreso de personal no autorizado a las instalaciones del Almacén. </v>
      </c>
      <c r="E54" s="191" t="str">
        <f>'PROB E IMPACTO INHERENTE'!I54</f>
        <v>Baja</v>
      </c>
      <c r="F54" s="191" t="str">
        <f>'PROB E IMPACTO INHERENTE'!Q54</f>
        <v>Moderado</v>
      </c>
      <c r="G54" s="194" t="str">
        <f t="shared" si="0"/>
        <v>Moderado</v>
      </c>
      <c r="H54" s="82"/>
      <c r="I54" s="82"/>
      <c r="J54" s="82"/>
      <c r="K54" s="82"/>
      <c r="L54" s="82"/>
      <c r="M54" s="82"/>
      <c r="N54" s="82"/>
      <c r="O54" s="82"/>
      <c r="P54" s="82"/>
      <c r="Q54" s="81"/>
      <c r="R54" s="81"/>
      <c r="S54" s="81"/>
      <c r="T54" s="81"/>
      <c r="U54" s="81"/>
      <c r="V54" s="81"/>
      <c r="W54" s="81"/>
      <c r="X54" s="81"/>
    </row>
    <row r="55" spans="1:24" ht="100.5" customHeight="1" x14ac:dyDescent="0.25">
      <c r="A55" s="115" t="str">
        <f>'CONTEXTO E IDENTIFICACIÓN'!D101</f>
        <v>Gestión Administrativa</v>
      </c>
      <c r="B55" s="139" t="str">
        <f>'CONTEXTO E IDENTIFICACIÓN'!F101</f>
        <v>Gestión de Servicios</v>
      </c>
      <c r="C55" s="140" t="str">
        <f>'CONTEXTO E IDENTIFICACIÓN'!A101</f>
        <v>R47</v>
      </c>
      <c r="D55" s="177" t="str">
        <f>'CONTEXTO E IDENTIFICACIÓN'!N101</f>
        <v>Posibilidad de pérdida Económica y Reputacional por inoportunidad en la prestación de servicios administrativos y/o infraestructura física para el funcionamiento de la entidad debido a :
1. Falta de recursos financieros para cumplir con los requisitos en la prestación de servicios administrativos e infraestructura física. 
2. Falta de oportunidad en el mantenimiento de los bienes, equipos e inmuebles de la entidad.
3. Debilidad en el seguimiento de los planes de mantenimiento.
4. Falta de personal en sede Central y Direcciones Territoriales para el cubrimiento de las actividades en la prestación de servicios administrativos y/o infraestructura física.</v>
      </c>
      <c r="E55" s="191" t="str">
        <f>'PROB E IMPACTO INHERENTE'!I55</f>
        <v>Media</v>
      </c>
      <c r="F55" s="191" t="str">
        <f>'PROB E IMPACTO INHERENTE'!Q55</f>
        <v>Mayor</v>
      </c>
      <c r="G55" s="194" t="str">
        <f t="shared" si="0"/>
        <v>Alto</v>
      </c>
      <c r="H55" s="187"/>
      <c r="I55" s="187"/>
      <c r="J55" s="187"/>
      <c r="K55" s="187"/>
      <c r="L55" s="187"/>
      <c r="M55" s="187"/>
      <c r="N55" s="187"/>
      <c r="O55" s="187"/>
      <c r="P55" s="187"/>
      <c r="Q55" s="81"/>
      <c r="R55" s="81"/>
      <c r="S55" s="81"/>
      <c r="T55" s="81"/>
      <c r="U55" s="81"/>
      <c r="V55" s="81"/>
      <c r="W55" s="81"/>
      <c r="X55" s="81"/>
    </row>
    <row r="56" spans="1:24" ht="96.75" customHeight="1" x14ac:dyDescent="0.25">
      <c r="A56" s="115" t="str">
        <f>'CONTEXTO E IDENTIFICACIÓN'!D102</f>
        <v>Gestión Administrativa</v>
      </c>
      <c r="B56" s="139" t="str">
        <f>'CONTEXTO E IDENTIFICACIÓN'!F102</f>
        <v>Gestión de Servicios</v>
      </c>
      <c r="C56" s="140" t="str">
        <f>'CONTEXTO E IDENTIFICACIÓN'!A102</f>
        <v>R48</v>
      </c>
      <c r="D56" s="177" t="str">
        <f>'CONTEXTO E IDENTIFICACIÓN'!N102</f>
        <v>Posibilidad de pérdida Económica y Reputacional por posibilidad de uso del servicio de transporte del IGAC para actividades personales o que beneficien a terceros diferentes a temas laborales debido a:
1. Alteraciones o inconsistencias en el formato de solicitud de transporte presentado.
2. Asignación de vehículos sin surtir los trámites respectivos.</v>
      </c>
      <c r="E56" s="191" t="str">
        <f>'PROB E IMPACTO INHERENTE'!I56</f>
        <v>Muy Baja</v>
      </c>
      <c r="F56" s="191" t="str">
        <f>'PROB E IMPACTO INHERENTE'!Q56</f>
        <v>Moderado</v>
      </c>
      <c r="G56" s="194" t="str">
        <f t="shared" si="0"/>
        <v>Moderado</v>
      </c>
      <c r="H56" s="187"/>
      <c r="I56" s="187"/>
      <c r="J56" s="187"/>
      <c r="K56" s="187"/>
      <c r="L56" s="187"/>
      <c r="M56" s="187"/>
      <c r="N56" s="187"/>
      <c r="O56" s="187"/>
      <c r="P56" s="187"/>
      <c r="Q56" s="81"/>
      <c r="R56" s="81"/>
      <c r="S56" s="81"/>
      <c r="T56" s="81"/>
      <c r="U56" s="81"/>
      <c r="V56" s="81"/>
      <c r="W56" s="81"/>
      <c r="X56" s="81"/>
    </row>
    <row r="57" spans="1:24" ht="202.5" customHeight="1" x14ac:dyDescent="0.25">
      <c r="A57" s="115" t="str">
        <f>'CONTEXTO E IDENTIFICACIÓN'!D103</f>
        <v>Gestión de Sistemas de Información e Infraestructura</v>
      </c>
      <c r="B57" s="139" t="str">
        <f>'CONTEXTO E IDENTIFICACIÓN'!F103</f>
        <v>Gestión de la Infraestructura</v>
      </c>
      <c r="C57" s="140" t="str">
        <f>'CONTEXTO E IDENTIFICACIÓN'!A103</f>
        <v>R49</v>
      </c>
      <c r="D57" s="177" t="str">
        <f>'CONTEXTO E IDENTIFICACIÓN'!N103</f>
        <v>Posibilidad de pérdida Reputacional por incumplimiento en los acuerdos de niveles de servicio del proceso, debido a:
1. Casos no registrados en la mesa de servicios del Instituto
2. Demoras en la contratación
3. Insuficiente personal (funcionarios y contratistas) para atender las solicitudes de soporte de usuario final
4. Niveles bajos o ausencia de seguimientos a las solicitudes de atención
5. Errores en la tipificación de las solicitudes en cuanto a urgencia y prioridad
6. Registro de solicitudes con alta complejidad que requieren esfuerzo de desarrollo o implementaciones de infraestructura no disponible
8. Ataques a la infraestructura tecnológica por agentes externos o internos</v>
      </c>
      <c r="E57" s="191" t="str">
        <f>'PROB E IMPACTO INHERENTE'!I57</f>
        <v>Muy Alta</v>
      </c>
      <c r="F57" s="191" t="str">
        <f>'PROB E IMPACTO INHERENTE'!Q57</f>
        <v>Moderado</v>
      </c>
      <c r="G57" s="194" t="str">
        <f t="shared" si="0"/>
        <v>Alto</v>
      </c>
      <c r="H57" s="187"/>
      <c r="I57" s="187"/>
      <c r="J57" s="187"/>
      <c r="K57" s="187"/>
      <c r="L57" s="187"/>
      <c r="M57" s="187"/>
      <c r="N57" s="187"/>
      <c r="O57" s="187"/>
      <c r="P57" s="187"/>
      <c r="Q57" s="81"/>
      <c r="R57" s="81"/>
      <c r="S57" s="81"/>
      <c r="T57" s="81"/>
      <c r="U57" s="81"/>
      <c r="V57" s="81"/>
      <c r="W57" s="81"/>
      <c r="X57" s="81"/>
    </row>
    <row r="58" spans="1:24" ht="122.25" customHeight="1" x14ac:dyDescent="0.25">
      <c r="A58" s="115" t="str">
        <f>'CONTEXTO E IDENTIFICACIÓN'!D104</f>
        <v>Gestión de Sistemas de Información e Infraestructura</v>
      </c>
      <c r="B58" s="139" t="str">
        <f>'CONTEXTO E IDENTIFICACIÓN'!F104</f>
        <v>Gestión de la Infraestructura</v>
      </c>
      <c r="C58" s="140" t="str">
        <f>'CONTEXTO E IDENTIFICACIÓN'!A104</f>
        <v>R50</v>
      </c>
      <c r="D58" s="177" t="str">
        <f>'CONTEXTO E IDENTIFICACIÓN'!N104</f>
        <v xml:space="preserve">Posibilidad de pérdida Reputacional por inoportunidad en la ejecución de mantenimientos preventivos de la infraestructura tecnológica de la entidad debido a:
1. Mala o ausente programación de mantenimientos
2. Falta de recursos para la adquisición de insumos para la realización de mantenimientos
3. Ausencia o inasistencia del personal crítico de DTIC,  cuyo conocimiento especializado es requerido para el desarrollo de la jornada normal de trabajo </v>
      </c>
      <c r="E58" s="191" t="str">
        <f>'PROB E IMPACTO INHERENTE'!I58</f>
        <v>Muy Baja</v>
      </c>
      <c r="F58" s="191" t="str">
        <f>'PROB E IMPACTO INHERENTE'!Q58</f>
        <v>Mayor</v>
      </c>
      <c r="G58" s="194" t="str">
        <f t="shared" si="0"/>
        <v>Alto</v>
      </c>
      <c r="H58" s="187"/>
      <c r="I58" s="187"/>
      <c r="J58" s="187"/>
      <c r="K58" s="187"/>
      <c r="L58" s="187"/>
      <c r="M58" s="187"/>
      <c r="N58" s="187"/>
      <c r="O58" s="187"/>
      <c r="P58" s="187"/>
      <c r="Q58" s="81"/>
      <c r="R58" s="81"/>
      <c r="S58" s="81"/>
      <c r="T58" s="81"/>
      <c r="U58" s="81"/>
      <c r="V58" s="81"/>
      <c r="W58" s="81"/>
      <c r="X58" s="81"/>
    </row>
    <row r="59" spans="1:24" ht="170.25" customHeight="1" x14ac:dyDescent="0.25">
      <c r="A59" s="115" t="str">
        <f>'CONTEXTO E IDENTIFICACIÓN'!D105</f>
        <v>Gestión de Sistemas de Información e Infraestructura</v>
      </c>
      <c r="B59" s="139" t="str">
        <f>'CONTEXTO E IDENTIFICACIÓN'!F105</f>
        <v>Gestión de la Infraestructura</v>
      </c>
      <c r="C59" s="140" t="str">
        <f>'CONTEXTO E IDENTIFICACIÓN'!A105</f>
        <v>R51</v>
      </c>
      <c r="D59" s="177" t="str">
        <f>'CONTEXTO E IDENTIFICACIÓN'!N105</f>
        <v xml:space="preserve">Posibilidad de pérdida Económica y Reputacional por posibilidad de otorgar accesos a la infraestructura tecnológica sin seguir procedimientos  formales para favorecer a un tercero  debido a:
1. Deficiencias en el control de perfiles y roles de acceso a las bases de datos
2. Auditoria insuficiente en las bases de datos
3. Falta de manifestación de conflictos de interés </v>
      </c>
      <c r="E59" s="191" t="str">
        <f>'PROB E IMPACTO INHERENTE'!I59</f>
        <v>Muy Baja</v>
      </c>
      <c r="F59" s="191" t="str">
        <f>'PROB E IMPACTO INHERENTE'!Q59</f>
        <v>Mayor</v>
      </c>
      <c r="G59" s="194" t="str">
        <f t="shared" si="0"/>
        <v>Alto</v>
      </c>
      <c r="H59" s="187"/>
      <c r="I59" s="187"/>
      <c r="J59" s="187"/>
      <c r="K59" s="187"/>
      <c r="L59" s="187"/>
      <c r="M59" s="187"/>
      <c r="N59" s="187"/>
      <c r="O59" s="187"/>
      <c r="P59" s="187"/>
      <c r="Q59" s="81"/>
      <c r="R59" s="81"/>
      <c r="S59" s="81"/>
      <c r="T59" s="81"/>
      <c r="U59" s="81"/>
      <c r="V59" s="81"/>
      <c r="W59" s="81"/>
      <c r="X59" s="81"/>
    </row>
    <row r="60" spans="1:24" ht="105.75" customHeight="1" x14ac:dyDescent="0.25">
      <c r="A60" s="115" t="str">
        <f>'CONTEXTO E IDENTIFICACIÓN'!D106</f>
        <v>Gestión de Sistemas de Información e Infraestructura</v>
      </c>
      <c r="B60" s="139" t="str">
        <f>'CONTEXTO E IDENTIFICACIÓN'!F106</f>
        <v>Gestión de la Infraestructura</v>
      </c>
      <c r="C60" s="140" t="str">
        <f>'CONTEXTO E IDENTIFICACIÓN'!A106</f>
        <v>R52</v>
      </c>
      <c r="D60" s="177" t="str">
        <f>'CONTEXTO E IDENTIFICACIÓN'!N106</f>
        <v>Posibilidad de pérdida Reputacional por indisponibilidad de infraestructura tecnológica para soportar los servicios de TI requeridos  por la entidad 
debido a:
1. Insuficientes recursos financieros para garantizar la prestación de los servicios de soporte y mantenimiento a la infraestructura tecnológica
2. Insuficiente infraestructura tecnológica para atender situaciones de contingencia ante indisponibilidad de servicios
3. Ataques a la infraestructura tecnológica por agentes externos o internos</v>
      </c>
      <c r="E60" s="191" t="str">
        <f>'PROB E IMPACTO INHERENTE'!I60</f>
        <v>Alta</v>
      </c>
      <c r="F60" s="191" t="str">
        <f>'PROB E IMPACTO INHERENTE'!Q60</f>
        <v>Catastrófico</v>
      </c>
      <c r="G60" s="194" t="str">
        <f t="shared" si="0"/>
        <v>Extremo</v>
      </c>
      <c r="H60" s="187"/>
      <c r="I60" s="187"/>
      <c r="J60" s="187"/>
      <c r="K60" s="187"/>
      <c r="L60" s="187"/>
      <c r="M60" s="187"/>
      <c r="N60" s="187"/>
      <c r="O60" s="187"/>
      <c r="P60" s="187"/>
      <c r="Q60" s="81"/>
      <c r="R60" s="81"/>
      <c r="S60" s="81"/>
      <c r="T60" s="81"/>
      <c r="U60" s="81"/>
      <c r="V60" s="81"/>
      <c r="W60" s="81"/>
      <c r="X60" s="81"/>
    </row>
    <row r="61" spans="1:24" ht="195.75" customHeight="1" x14ac:dyDescent="0.25">
      <c r="A61" s="115" t="str">
        <f>'CONTEXTO E IDENTIFICACIÓN'!D107</f>
        <v>Gestión de Sistemas de Información e Infraestructura</v>
      </c>
      <c r="B61" s="139" t="str">
        <f>'CONTEXTO E IDENTIFICACIÓN'!F107</f>
        <v>Gestión de la Infraestructura</v>
      </c>
      <c r="C61" s="140" t="str">
        <f>'CONTEXTO E IDENTIFICACIÓN'!A107</f>
        <v>R53</v>
      </c>
      <c r="D61" s="177" t="str">
        <f>'CONTEXTO E IDENTIFICACIÓN'!N107</f>
        <v>Posibilidad de pérdida Reputacional por posibilidad de uso de infraestructura tecnológica para fines personales o comerciales debido a:
1. Ausencia de herramientas de monitoreo automatizadas que cuenten con soporte y garantía 
2. Ausencia de controles en disposición de infraestructura tecnológica
3. Descentralización del gobierno de infraestructura
4. Deficiencias en la documentación del catálogo de servicios tecnológicos
5. Mala manipulación de los recursos asignados por el Instituto a los usuarios</v>
      </c>
      <c r="E61" s="191" t="str">
        <f>'PROB E IMPACTO INHERENTE'!I61</f>
        <v>Muy Baja</v>
      </c>
      <c r="F61" s="191" t="str">
        <f>'PROB E IMPACTO INHERENTE'!Q61</f>
        <v>Mayor</v>
      </c>
      <c r="G61" s="194" t="str">
        <f t="shared" si="0"/>
        <v>Alto</v>
      </c>
      <c r="H61" s="187"/>
      <c r="I61" s="187"/>
      <c r="J61" s="187"/>
      <c r="K61" s="187"/>
      <c r="L61" s="187"/>
      <c r="M61" s="187"/>
      <c r="N61" s="187"/>
      <c r="O61" s="187"/>
      <c r="P61" s="187"/>
      <c r="Q61" s="81"/>
      <c r="R61" s="81"/>
      <c r="S61" s="81"/>
      <c r="T61" s="81"/>
      <c r="U61" s="81"/>
      <c r="V61" s="81"/>
      <c r="W61" s="81"/>
      <c r="X61" s="81"/>
    </row>
    <row r="62" spans="1:24" ht="80.25" customHeight="1" x14ac:dyDescent="0.25">
      <c r="A62" s="115" t="str">
        <f>'CONTEXTO E IDENTIFICACIÓN'!D108</f>
        <v>Gestión de Sistemas de Información e Infraestructura</v>
      </c>
      <c r="B62" s="139" t="str">
        <f>'CONTEXTO E IDENTIFICACIÓN'!F108</f>
        <v>Diseño y Desarrollo de Sistemas de Información</v>
      </c>
      <c r="C62" s="140" t="str">
        <f>'CONTEXTO E IDENTIFICACIÓN'!A108</f>
        <v>R54</v>
      </c>
      <c r="D62" s="177" t="str">
        <f>'CONTEXTO E IDENTIFICACIÓN'!N108</f>
        <v>Posibilidad de pérdida Reputacional por inoportunidad en la entrega de las necesidades de las soluciones informáticas requeridas por la entidad para el cumplimiento de sus objetivos debido a:
1. Falta de información oportuna por parte de las dependencias, DT y UOC
2. Ausencia o mala identificación de necesidades para la vigencia
3. Mapa de ruta insuficiente para cubrimiento de necesidades
4. Cambio en requerimientos político-administrativos
5. Presupuesto insuficiente para la vigencia</v>
      </c>
      <c r="E62" s="191" t="str">
        <f>'PROB E IMPACTO INHERENTE'!I62</f>
        <v>Media</v>
      </c>
      <c r="F62" s="191" t="str">
        <f>'PROB E IMPACTO INHERENTE'!Q62</f>
        <v>Moderado</v>
      </c>
      <c r="G62" s="194" t="str">
        <f t="shared" si="0"/>
        <v>Moderado</v>
      </c>
      <c r="H62" s="187"/>
      <c r="I62" s="187"/>
      <c r="J62" s="187"/>
      <c r="K62" s="187"/>
      <c r="L62" s="187"/>
      <c r="M62" s="187"/>
      <c r="N62" s="187"/>
      <c r="O62" s="187"/>
      <c r="P62" s="187"/>
      <c r="Q62" s="81"/>
      <c r="R62" s="81"/>
      <c r="S62" s="81"/>
      <c r="T62" s="81"/>
      <c r="U62" s="81"/>
      <c r="V62" s="81"/>
      <c r="W62" s="81"/>
      <c r="X62" s="81"/>
    </row>
    <row r="63" spans="1:24" ht="156" customHeight="1" x14ac:dyDescent="0.25">
      <c r="A63" s="115" t="str">
        <f>'CONTEXTO E IDENTIFICACIÓN'!D109</f>
        <v xml:space="preserve">Gestión Disciplinaria </v>
      </c>
      <c r="B63" s="139" t="str">
        <f>'CONTEXTO E IDENTIFICACIÓN'!F109</f>
        <v xml:space="preserve">Gestión Disciplinaria </v>
      </c>
      <c r="C63" s="140" t="str">
        <f>'CONTEXTO E IDENTIFICACIÓN'!A109</f>
        <v>R55</v>
      </c>
      <c r="D63" s="177" t="str">
        <f>'CONTEXTO E IDENTIFICACIÓN'!N109</f>
        <v>Posibilidad de pérdida Reputacional por la  calidad de la información  publicada en la ICDE  Debido a:
1. No aplicación de los  procedimientos internos  para evaluar la calidad de datos geoespaciales que se van a publicar.
 2. Falta de validación de la información con las fuentes o entidades aliadas a la ICDE que transversalmente generan cifras, datos o información relacionada con la misión de la ICDE.
3. Falta de oportunidad en la publicación de la información
4. Ausencia de una metodología que permita periódicamente estar informados a cerca de como avanza la gestión de las siete vías estratégicas de la ICDE</v>
      </c>
      <c r="E63" s="191" t="str">
        <f>'PROB E IMPACTO INHERENTE'!I63</f>
        <v>Media</v>
      </c>
      <c r="F63" s="191" t="str">
        <f>'PROB E IMPACTO INHERENTE'!Q63</f>
        <v>Mayor</v>
      </c>
      <c r="G63" s="194" t="str">
        <f t="shared" si="0"/>
        <v>Alto</v>
      </c>
      <c r="H63" s="187"/>
      <c r="I63" s="187"/>
      <c r="J63" s="187"/>
      <c r="K63" s="187"/>
      <c r="L63" s="187"/>
      <c r="M63" s="187"/>
      <c r="N63" s="187"/>
      <c r="O63" s="187"/>
      <c r="P63" s="187"/>
      <c r="Q63" s="81"/>
      <c r="R63" s="81"/>
      <c r="S63" s="81"/>
      <c r="T63" s="81"/>
      <c r="U63" s="81"/>
      <c r="V63" s="81"/>
      <c r="W63" s="81"/>
      <c r="X63" s="81"/>
    </row>
    <row r="64" spans="1:24" ht="101.25" customHeight="1" x14ac:dyDescent="0.25">
      <c r="A64" s="115" t="str">
        <f>'CONTEXTO E IDENTIFICACIÓN'!D110</f>
        <v xml:space="preserve">Gestión Disciplinaria </v>
      </c>
      <c r="B64" s="139" t="str">
        <f>'CONTEXTO E IDENTIFICACIÓN'!F110</f>
        <v xml:space="preserve">Gestión Disciplinaria </v>
      </c>
      <c r="C64" s="140" t="str">
        <f>'CONTEXTO E IDENTIFICACIÓN'!A110</f>
        <v>R56</v>
      </c>
      <c r="D64" s="177" t="str">
        <f>'CONTEXTO E IDENTIFICACIÓN'!N110</f>
        <v xml:space="preserve">Posibilidad de pérdida Reputacional por actos indebidos por acción u omisión para favorecer a Funcionarios o exfuncionarios en el desarrollo del proceso disciplinario debido a:
1.  deficiente o inadecuado control y seguimiento de las actuaciones llevadas a cabo en curso de los procesos disciplinarios.
2. Incumplimiento de la obligaciones de los funcionarios  comisionados por la Oficina de control Interno Disciplinario. </v>
      </c>
      <c r="E64" s="191" t="str">
        <f>'PROB E IMPACTO INHERENTE'!I64</f>
        <v>Alta</v>
      </c>
      <c r="F64" s="191" t="str">
        <f>'PROB E IMPACTO INHERENTE'!Q64</f>
        <v>Mayor</v>
      </c>
      <c r="G64" s="194" t="str">
        <f t="shared" si="0"/>
        <v>Alto</v>
      </c>
      <c r="H64" s="187"/>
      <c r="I64" s="187"/>
      <c r="J64" s="187"/>
      <c r="K64" s="187"/>
      <c r="L64" s="187"/>
      <c r="M64" s="187"/>
      <c r="N64" s="187"/>
      <c r="O64" s="187"/>
      <c r="P64" s="187"/>
      <c r="Q64" s="81"/>
      <c r="R64" s="81"/>
      <c r="S64" s="81"/>
      <c r="T64" s="81"/>
      <c r="U64" s="81"/>
      <c r="V64" s="81"/>
      <c r="W64" s="81"/>
      <c r="X64" s="81"/>
    </row>
    <row r="65" spans="1:24" ht="129.75" customHeight="1" x14ac:dyDescent="0.25">
      <c r="A65" s="115" t="str">
        <f>'CONTEXTO E IDENTIFICACIÓN'!D111</f>
        <v>Seguimiento y Evaluación</v>
      </c>
      <c r="B65" s="139" t="str">
        <f>'CONTEXTO E IDENTIFICACIÓN'!F111</f>
        <v>Seguimiento y Evaluación</v>
      </c>
      <c r="C65" s="140" t="str">
        <f>'CONTEXTO E IDENTIFICACIÓN'!A111</f>
        <v>R57</v>
      </c>
      <c r="D65" s="177" t="str">
        <f>'CONTEXTO E IDENTIFICACIÓN'!N111</f>
        <v>Posibilidad de pérdida Económica y Reputacional por incumplimiento del Programa Anual de Auditorías Internas de Gestión debido a:
1. Recortes en el presupuesto de la OCI
2. Decisiones administrativas de supresión de auditorias del SGI.
3. Falta de funcionarios de planta y una alta rotación de personal contratista en la OCI.
4. Falta de competencia de los auditores internos para la ejecución de auditorías.
5. Falta de tiempo y disponibilidad del auditado
6. Falta de seguimiento permanente desde la OCI a la ejecución del programa anual de auditoria</v>
      </c>
      <c r="E65" s="191" t="str">
        <f>'PROB E IMPACTO INHERENTE'!I65</f>
        <v>Baja</v>
      </c>
      <c r="F65" s="191" t="str">
        <f>'PROB E IMPACTO INHERENTE'!Q65</f>
        <v>Moderado</v>
      </c>
      <c r="G65" s="194" t="str">
        <f t="shared" si="0"/>
        <v>Moderado</v>
      </c>
      <c r="H65" s="187"/>
      <c r="I65" s="187"/>
      <c r="J65" s="187"/>
      <c r="K65" s="187"/>
      <c r="L65" s="187"/>
      <c r="M65" s="187"/>
      <c r="N65" s="187"/>
      <c r="O65" s="187"/>
      <c r="P65" s="187"/>
      <c r="Q65" s="81"/>
      <c r="R65" s="81"/>
      <c r="S65" s="81"/>
      <c r="T65" s="81"/>
      <c r="U65" s="81"/>
      <c r="V65" s="81"/>
      <c r="W65" s="81"/>
      <c r="X65" s="81"/>
    </row>
    <row r="66" spans="1:24" ht="128.25" customHeight="1" x14ac:dyDescent="0.25">
      <c r="A66" s="115" t="str">
        <f>'CONTEXTO E IDENTIFICACIÓN'!D112</f>
        <v>Seguimiento y Evaluación</v>
      </c>
      <c r="B66" s="139" t="str">
        <f>'CONTEXTO E IDENTIFICACIÓN'!F112</f>
        <v>Seguimiento y Evaluación</v>
      </c>
      <c r="C66" s="140" t="str">
        <f>'CONTEXTO E IDENTIFICACIÓN'!A112</f>
        <v>R58</v>
      </c>
      <c r="D66" s="177" t="str">
        <f>'CONTEXTO E IDENTIFICACIÓN'!N112</f>
        <v xml:space="preserve">Posibilidad de pérdida Reputacional por incumplimiento de alguna de las normas legales, técnicas y de la entidad durante el ejercicio de auditoria debido a a:
1. Falta de competencias y destrezas de los auditores internos para la ejecución de auditorías.
2. No contar con la información suficiente y oportuna para la realización de la Auditoria.
3. Desconocimiento por parte del auditor de las normas vigentes aplicables al proceso auditado.
4. Pérdida de la información recopilada y de trabajo de la Oficina de Control Interno.
</v>
      </c>
      <c r="E66" s="191" t="str">
        <f>'PROB E IMPACTO INHERENTE'!I66</f>
        <v>Muy Baja</v>
      </c>
      <c r="F66" s="191" t="str">
        <f>'PROB E IMPACTO INHERENTE'!Q66</f>
        <v>Moderado</v>
      </c>
      <c r="G66" s="194" t="str">
        <f t="shared" si="0"/>
        <v>Moderado</v>
      </c>
      <c r="H66" s="187"/>
      <c r="I66" s="187"/>
      <c r="J66" s="187"/>
      <c r="K66" s="187"/>
      <c r="L66" s="187"/>
      <c r="M66" s="187"/>
      <c r="N66" s="187"/>
      <c r="O66" s="187"/>
      <c r="P66" s="187"/>
      <c r="Q66" s="81"/>
      <c r="R66" s="81"/>
      <c r="S66" s="81"/>
      <c r="T66" s="81"/>
      <c r="U66" s="81"/>
      <c r="V66" s="81"/>
      <c r="W66" s="81"/>
      <c r="X66" s="81"/>
    </row>
    <row r="67" spans="1:24" ht="118.5" customHeight="1" x14ac:dyDescent="0.25">
      <c r="A67" s="115" t="str">
        <f>'CONTEXTO E IDENTIFICACIÓN'!D113</f>
        <v>Seguimiento y Evaluación</v>
      </c>
      <c r="B67" s="139" t="str">
        <f>'CONTEXTO E IDENTIFICACIÓN'!F113</f>
        <v>Seguimiento y Evaluación</v>
      </c>
      <c r="C67" s="140" t="str">
        <f>'CONTEXTO E IDENTIFICACIÓN'!A113</f>
        <v>R59</v>
      </c>
      <c r="D67" s="177" t="str">
        <f>'CONTEXTO E IDENTIFICACIÓN'!N113</f>
        <v>Posibilidad de pérdida Reputacional por la parcialidad en los ejercicios de auditoría. debido a:
1. Falta de apropiación e interiorización del Estatuto de Auditoría Interna y Código de ética del auditor.
2. Debilidad en las competencias de los auditores e insuficiente capacitación.</v>
      </c>
      <c r="E67" s="191" t="str">
        <f>'PROB E IMPACTO INHERENTE'!I67</f>
        <v>Baja</v>
      </c>
      <c r="F67" s="191" t="str">
        <f>'PROB E IMPACTO INHERENTE'!Q67</f>
        <v>Moderado</v>
      </c>
      <c r="G67" s="194" t="str">
        <f t="shared" si="0"/>
        <v>Moderado</v>
      </c>
      <c r="H67" s="187"/>
      <c r="I67" s="187"/>
      <c r="J67" s="187"/>
      <c r="K67" s="187"/>
      <c r="L67" s="187"/>
      <c r="M67" s="187"/>
      <c r="N67" s="187"/>
      <c r="O67" s="187"/>
      <c r="P67" s="187"/>
      <c r="Q67" s="81"/>
      <c r="R67" s="81"/>
      <c r="S67" s="81"/>
      <c r="T67" s="81"/>
      <c r="U67" s="81"/>
      <c r="V67" s="81"/>
      <c r="W67" s="81"/>
      <c r="X67" s="81"/>
    </row>
    <row r="68" spans="1:24" ht="157.5" customHeight="1" x14ac:dyDescent="0.25">
      <c r="A68" s="388" t="str">
        <f>'CONTEXTO E IDENTIFICACIÓN'!D114</f>
        <v>Seguimiento y Evaluación</v>
      </c>
      <c r="B68" s="389" t="str">
        <f>'CONTEXTO E IDENTIFICACIÓN'!F114</f>
        <v>Seguimiento y Evaluación</v>
      </c>
      <c r="C68" s="390" t="str">
        <f>'CONTEXTO E IDENTIFICACIÓN'!A114</f>
        <v>R60</v>
      </c>
      <c r="D68" s="177" t="str">
        <f>'CONTEXTO E IDENTIFICACIÓN'!N114</f>
        <v xml:space="preserve">Posibilidad de pérdida Reputacional por la Omisión y/o encubrimiento deliberado durante la revisión y verificación 
de situaciones irregulares encontradas en el proceso auditor, para favorecimiento propio o de terceros debido a:
1. Intereses particulares
2. Falta de apropiación e interiorización del Estatuto de Auditoría Interna y Código de ética del auditor.
3. Conflictos de interés presentados durante el proceso de auditoría.
4. Presión de niveles jerárquicos superiores para omitir la revisión o la verificación.
</v>
      </c>
      <c r="E68" s="401" t="str">
        <f>'PROB E IMPACTO INHERENTE'!I68</f>
        <v>Baja</v>
      </c>
      <c r="F68" s="401" t="str">
        <f>'PROB E IMPACTO INHERENTE'!Q68</f>
        <v>Mayor</v>
      </c>
      <c r="G68" s="402" t="str">
        <f>+IF(E68=$S$9,IF(F68=$T$8,$T$9,IF(F68=$U$8,$U$9,IF(F68=$V$8,$V$9,IF(F68=$W$8,$W$9,IF(F68=$X$8,$X$9))))),IF(E68=$S$10,IF(F68=$T$8,$T$10,IF(F68=$U$8,$U$10,IF(F68=$V$8,$V$10,IF(F68=$W$8,$W$10,IF(F68=$X$8,$X$10))))),IF(E68=$S$11,IF(F68=$T$8,$T$11,IF(F68=$U$8,$U$11,IF(F68=$V$8,$V$11,IF(F68=$W$8,$W$11,IF(F68=$X$8,$X$11))))),IF(E68=$S$12,IF(F68=$T$8,$T$12,IF(F68=$U$8,$U$12,IF(F68=$V$8,$V$12,IF(F68=$W$8,$W$12,IF(F68=$X$8,$X$12))))),IF(E68=$S$13,IF(F68=$T$8,$T$13,IF(F68=$U$8,$U$13,IF(F68=$V$8,$V$13,IF(F68=$W$8,$W$13,IF(F68=$X$8,$X$13))))),"")))))</f>
        <v>Alto</v>
      </c>
      <c r="H68" s="187"/>
      <c r="I68" s="187"/>
      <c r="J68" s="187"/>
      <c r="K68" s="187"/>
      <c r="L68" s="187"/>
      <c r="M68" s="187"/>
      <c r="N68" s="187"/>
      <c r="O68" s="187"/>
      <c r="P68" s="187"/>
      <c r="Q68" s="81"/>
      <c r="R68" s="81"/>
      <c r="S68" s="81"/>
      <c r="T68" s="81"/>
      <c r="U68" s="81"/>
      <c r="V68" s="81"/>
      <c r="W68" s="81"/>
      <c r="X68" s="81"/>
    </row>
    <row r="69" spans="1:24" ht="141.75" customHeight="1" x14ac:dyDescent="0.25">
      <c r="A69" s="115" t="str">
        <f>'CONTEXTO E IDENTIFICACIÓN'!D115</f>
        <v>Gestión de Sistemas de Información e Infraestructura</v>
      </c>
      <c r="B69" s="139" t="str">
        <f>'CONTEXTO E IDENTIFICACIÓN'!F115</f>
        <v>ICDE</v>
      </c>
      <c r="C69" s="140" t="str">
        <f>'CONTEXTO E IDENTIFICACIÓN'!A115</f>
        <v>R61</v>
      </c>
      <c r="D69" s="177" t="str">
        <f>'CONTEXTO E IDENTIFICACIÓN'!N115</f>
        <v>Posibilidad de pérdida Reputacional por la  calidad de la información  publicada en la ICDE  Debido a:
1. No aplicación de los  procedimientos internos  para evaluar la calidad de datos geoespaciales que se van a publicar.
 2. Falta de validación de la información con las fuentes o entidades aliadas a la ICDE que transversalmente generan cifras, datos o información relacionada con la misión de la ICDE.
3. Falta de oportunidad en la publicación de la información
4. Ausencia de una metodología que permita periódicamente estar informados a cerca de como avanza la gestión de las siete vías estratégicas de la ICDE</v>
      </c>
      <c r="E69" s="191" t="str">
        <f>'PROB E IMPACTO INHERENTE'!I69</f>
        <v>Media</v>
      </c>
      <c r="F69" s="191" t="str">
        <f>'PROB E IMPACTO INHERENTE'!Q69</f>
        <v>Mayor</v>
      </c>
      <c r="G69" s="194" t="str">
        <f t="shared" ref="G69:G73" si="1">+IF(E69=$S$9,IF(F69=$T$8,$T$9,IF(F69=$U$8,$U$9,IF(F69=$V$8,$V$9,IF(F69=$W$8,$W$9,IF(F69=$X$8,$X$9))))),IF(E69=$S$10,IF(F69=$T$8,$T$10,IF(F69=$U$8,$U$10,IF(F69=$V$8,$V$10,IF(F69=$W$8,$W$10,IF(F69=$X$8,$X$10))))),IF(E69=$S$11,IF(F69=$T$8,$T$11,IF(F69=$U$8,$U$11,IF(F69=$V$8,$V$11,IF(F69=$W$8,$W$11,IF(F69=$X$8,$X$11))))),IF(E69=$S$12,IF(F69=$T$8,$T$12,IF(F69=$U$8,$U$12,IF(F69=$V$8,$V$12,IF(F69=$W$8,$W$12,IF(F69=$X$8,$X$12))))),IF(E69=$S$13,IF(F69=$T$8,$T$13,IF(F69=$U$8,$U$13,IF(F69=$V$8,$V$13,IF(F69=$W$8,$W$13,IF(F69=$X$8,$X$13))))),"")))))</f>
        <v>Alto</v>
      </c>
    </row>
    <row r="70" spans="1:24" ht="90" customHeight="1" x14ac:dyDescent="0.25">
      <c r="A70" s="115" t="str">
        <f>'CONTEXTO E IDENTIFICACIÓN'!D116</f>
        <v>Gestión de Regulación y Habilitación</v>
      </c>
      <c r="B70" s="139">
        <f>'CONTEXTO E IDENTIFICACIÓN'!F116</f>
        <v>0</v>
      </c>
      <c r="C70" s="140" t="str">
        <f>'CONTEXTO E IDENTIFICACIÓN'!A116</f>
        <v>R62</v>
      </c>
      <c r="D70" s="177" t="str">
        <f>'CONTEXTO E IDENTIFICACIÓN'!N116</f>
        <v xml:space="preserve">  </v>
      </c>
      <c r="E70" s="191" t="str">
        <f>'PROB E IMPACTO INHERENTE'!I70</f>
        <v/>
      </c>
      <c r="F70" s="191" t="str">
        <f>'PROB E IMPACTO INHERENTE'!Q70</f>
        <v/>
      </c>
      <c r="G70" s="194" t="str">
        <f t="shared" si="1"/>
        <v/>
      </c>
    </row>
    <row r="71" spans="1:24" ht="80.25" customHeight="1" x14ac:dyDescent="0.25">
      <c r="A71" s="115">
        <f>'CONTEXTO E IDENTIFICACIÓN'!D117</f>
        <v>0</v>
      </c>
      <c r="B71" s="139" t="str">
        <f>'CONTEXTO E IDENTIFICACIÓN'!F117</f>
        <v>Gestión de Comunicaciones Externas</v>
      </c>
      <c r="C71" s="140" t="str">
        <f>'CONTEXTO E IDENTIFICACIÓN'!A117</f>
        <v>R63</v>
      </c>
      <c r="D71" s="177" t="str">
        <f>'CONTEXTO E IDENTIFICACIÓN'!N117</f>
        <v>Posibilidad de pérdida Reputacional  por la inoportunidad o imprecisión en la  difusión de la información de la gestión institucional debido a:
1. Desconocimiento de los procedimientos
2. Incumplimiento de  los lineamientos dados por la oficina de difusión y mercadeo
3. Planeación inadecuada de las actividades.
4. Inoportunidad en la invitación para participación en eventos.</v>
      </c>
      <c r="E71" s="191" t="str">
        <f>'PROB E IMPACTO INHERENTE'!I71</f>
        <v/>
      </c>
      <c r="F71" s="191" t="str">
        <f>'PROB E IMPACTO INHERENTE'!Q71</f>
        <v/>
      </c>
      <c r="G71" s="194" t="str">
        <f t="shared" si="1"/>
        <v/>
      </c>
    </row>
    <row r="72" spans="1:24" ht="45.75" customHeight="1" x14ac:dyDescent="0.25">
      <c r="A72" s="115" t="str">
        <f>'CONTEXTO E IDENTIFICACIÓN'!D118</f>
        <v>Innovación y Gestión del Conocimiento Aplicado</v>
      </c>
      <c r="B72" s="139">
        <f>'CONTEXTO E IDENTIFICACIÓN'!F118</f>
        <v>0</v>
      </c>
      <c r="C72" s="140" t="str">
        <f>'CONTEXTO E IDENTIFICACIÓN'!A118</f>
        <v>R64</v>
      </c>
      <c r="D72" s="177" t="str">
        <f>'CONTEXTO E IDENTIFICACIÓN'!N118</f>
        <v xml:space="preserve">  </v>
      </c>
      <c r="E72" s="191" t="str">
        <f>'PROB E IMPACTO INHERENTE'!I72</f>
        <v/>
      </c>
      <c r="F72" s="191" t="str">
        <f>'PROB E IMPACTO INHERENTE'!Q72</f>
        <v/>
      </c>
      <c r="G72" s="194" t="str">
        <f t="shared" si="1"/>
        <v/>
      </c>
    </row>
    <row r="73" spans="1:24" ht="48" customHeight="1" thickBot="1" x14ac:dyDescent="0.3">
      <c r="A73" s="159">
        <f>'CONTEXTO E IDENTIFICACIÓN'!D119</f>
        <v>0</v>
      </c>
      <c r="B73" s="160">
        <f>'CONTEXTO E IDENTIFICACIÓN'!F119</f>
        <v>0</v>
      </c>
      <c r="C73" s="161" t="str">
        <f>'CONTEXTO E IDENTIFICACIÓN'!A119</f>
        <v>R65</v>
      </c>
      <c r="D73" s="189" t="str">
        <f>'CONTEXTO E IDENTIFICACIÓN'!N119</f>
        <v xml:space="preserve">  </v>
      </c>
      <c r="E73" s="192" t="str">
        <f>'PROB E IMPACTO INHERENTE'!I73</f>
        <v/>
      </c>
      <c r="F73" s="192" t="str">
        <f>'PROB E IMPACTO INHERENTE'!Q73</f>
        <v/>
      </c>
      <c r="G73" s="195" t="str">
        <f t="shared" si="1"/>
        <v/>
      </c>
    </row>
  </sheetData>
  <autoFilter ref="A8:G8" xr:uid="{00000000-0009-0000-0000-000005000000}"/>
  <mergeCells count="8">
    <mergeCell ref="I9:I13"/>
    <mergeCell ref="Q9:Q13"/>
    <mergeCell ref="B5:D5"/>
    <mergeCell ref="E2:O5"/>
    <mergeCell ref="I6:O6"/>
    <mergeCell ref="T6:X6"/>
    <mergeCell ref="E7:G7"/>
    <mergeCell ref="K7:O7"/>
  </mergeCells>
  <conditionalFormatting sqref="E9:E73">
    <cfRule type="cellIs" dxfId="127" priority="6" operator="equal">
      <formula>$S$13</formula>
    </cfRule>
    <cfRule type="cellIs" dxfId="126" priority="7" operator="equal">
      <formula>$S$12</formula>
    </cfRule>
    <cfRule type="cellIs" dxfId="125" priority="8" operator="equal">
      <formula>$S$11</formula>
    </cfRule>
    <cfRule type="cellIs" dxfId="124" priority="9" operator="equal">
      <formula>$S$10</formula>
    </cfRule>
    <cfRule type="cellIs" dxfId="123" priority="10" operator="equal">
      <formula>$S$9</formula>
    </cfRule>
  </conditionalFormatting>
  <conditionalFormatting sqref="F9:F73">
    <cfRule type="cellIs" dxfId="122" priority="1" operator="equal">
      <formula>$T$8</formula>
    </cfRule>
    <cfRule type="cellIs" dxfId="121" priority="2" operator="equal">
      <formula>$U$8</formula>
    </cfRule>
    <cfRule type="cellIs" dxfId="120" priority="3" operator="equal">
      <formula>$V$8</formula>
    </cfRule>
    <cfRule type="cellIs" dxfId="119" priority="4" operator="equal">
      <formula>$W$8</formula>
    </cfRule>
    <cfRule type="cellIs" dxfId="118" priority="5" operator="equal">
      <formula>$X$8</formula>
    </cfRule>
  </conditionalFormatting>
  <conditionalFormatting sqref="G9:G73">
    <cfRule type="cellIs" dxfId="117" priority="11" operator="equal">
      <formula>$T$16</formula>
    </cfRule>
    <cfRule type="cellIs" dxfId="116" priority="12" operator="equal">
      <formula>$T$17</formula>
    </cfRule>
    <cfRule type="cellIs" dxfId="115" priority="13" operator="equal">
      <formula>$T$18</formula>
    </cfRule>
    <cfRule type="cellIs" dxfId="114" priority="14" operator="equal">
      <formula>$T$19</formula>
    </cfRule>
  </conditionalFormatting>
  <hyperlinks>
    <hyperlink ref="A1" location="OPCIONES!A1" display="OPCIONES" xr:uid="{00000000-0004-0000-0500-000000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X314"/>
  <sheetViews>
    <sheetView showGridLines="0" tabSelected="1" topLeftCell="A53" zoomScaleNormal="100" zoomScaleSheetLayoutView="80" workbookViewId="0">
      <pane xSplit="2" ySplit="2" topLeftCell="K94" activePane="bottomRight" state="frozen"/>
      <selection activeCell="A53" sqref="A53"/>
      <selection pane="topRight" activeCell="C53" sqref="C53"/>
      <selection pane="bottomLeft" activeCell="A55" sqref="A55"/>
      <selection pane="bottomRight" activeCell="K95" sqref="K95"/>
    </sheetView>
  </sheetViews>
  <sheetFormatPr baseColWidth="10" defaultColWidth="11.42578125" defaultRowHeight="14.25" x14ac:dyDescent="0.2"/>
  <cols>
    <col min="1" max="1" width="16.5703125" style="38" customWidth="1"/>
    <col min="2" max="2" width="20.140625" style="18" hidden="1" customWidth="1"/>
    <col min="3" max="3" width="20.42578125" style="1" customWidth="1"/>
    <col min="4" max="4" width="20" style="1" customWidth="1"/>
    <col min="5" max="5" width="53.42578125" style="38" customWidth="1"/>
    <col min="6" max="6" width="19" style="38" customWidth="1"/>
    <col min="7" max="7" width="18.42578125" style="38" customWidth="1"/>
    <col min="8" max="8" width="10.140625" style="38" customWidth="1"/>
    <col min="9" max="9" width="21.28515625" style="1" customWidth="1"/>
    <col min="10" max="10" width="63.28515625" style="38" customWidth="1"/>
    <col min="11" max="11" width="50.140625" style="38" customWidth="1"/>
    <col min="12" max="12" width="108.140625" style="520" customWidth="1"/>
    <col min="13" max="13" width="35" style="38" customWidth="1"/>
    <col min="14" max="14" width="21.140625" style="38" hidden="1" customWidth="1"/>
    <col min="15" max="17" width="21.140625" style="38" customWidth="1"/>
    <col min="18" max="18" width="22.140625" style="38" customWidth="1"/>
    <col min="19" max="27" width="21.140625" style="38" customWidth="1"/>
    <col min="28" max="28" width="10.140625" style="38" customWidth="1"/>
    <col min="29" max="29" width="12.85546875" style="38" customWidth="1"/>
    <col min="30" max="30" width="12.5703125" style="38" customWidth="1"/>
    <col min="31" max="31" width="14.140625" style="38" customWidth="1"/>
    <col min="32" max="32" width="16.7109375" style="38" customWidth="1"/>
    <col min="33" max="33" width="21.140625" style="38" hidden="1" customWidth="1"/>
    <col min="34" max="39" width="16.140625" style="38" hidden="1" customWidth="1"/>
    <col min="40" max="46" width="19.28515625" style="1" hidden="1" customWidth="1"/>
    <col min="47" max="47" width="4.85546875" style="1" hidden="1" customWidth="1"/>
    <col min="48" max="48" width="6.42578125" style="1" hidden="1" customWidth="1"/>
    <col min="49" max="53" width="4.85546875" style="1" hidden="1" customWidth="1"/>
    <col min="54" max="54" width="10.42578125" style="1" hidden="1" customWidth="1"/>
    <col min="55" max="56" width="18.85546875" style="38" hidden="1" customWidth="1"/>
    <col min="57" max="58" width="18" style="38" hidden="1" customWidth="1"/>
    <col min="59" max="60" width="17.85546875" style="38" hidden="1" customWidth="1"/>
    <col min="61" max="62" width="11.42578125" style="38" customWidth="1"/>
    <col min="63" max="63" width="21.28515625" style="38" customWidth="1"/>
    <col min="64" max="64" width="19.28515625" style="38" customWidth="1"/>
    <col min="65" max="65" width="21.5703125" style="38" customWidth="1"/>
    <col min="66" max="67" width="11.42578125" style="38" customWidth="1"/>
    <col min="68" max="16384" width="11.42578125" style="38"/>
  </cols>
  <sheetData>
    <row r="1" spans="1:56" ht="6" customHeight="1" thickBot="1" x14ac:dyDescent="0.25">
      <c r="A1" s="489"/>
    </row>
    <row r="2" spans="1:56" ht="30.75" customHeight="1" x14ac:dyDescent="0.2">
      <c r="A2" s="144"/>
      <c r="B2" s="210"/>
      <c r="C2" s="149" t="s">
        <v>793</v>
      </c>
      <c r="D2" s="150"/>
      <c r="E2" s="153">
        <f>'CONTEXTO E IDENTIFICACIÓN'!D2</f>
        <v>0</v>
      </c>
      <c r="F2" s="577" t="s">
        <v>681</v>
      </c>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9"/>
    </row>
    <row r="3" spans="1:56" ht="29.25" customHeight="1" x14ac:dyDescent="0.2">
      <c r="A3" s="144"/>
      <c r="B3" s="211"/>
      <c r="C3" s="151" t="s">
        <v>794</v>
      </c>
      <c r="D3" s="152"/>
      <c r="E3" s="154">
        <f>'CONTEXTO E IDENTIFICACIÓN'!D3</f>
        <v>0</v>
      </c>
      <c r="F3" s="580"/>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2"/>
      <c r="AG3" s="3"/>
      <c r="AH3" s="3"/>
      <c r="AI3" s="3"/>
      <c r="AJ3" s="3"/>
      <c r="AK3" s="3"/>
      <c r="AL3" s="3"/>
      <c r="AM3" s="3"/>
      <c r="AN3" s="3"/>
      <c r="AO3" s="3"/>
      <c r="AP3" s="3"/>
      <c r="AQ3" s="3"/>
      <c r="AR3" s="3"/>
      <c r="AS3" s="3"/>
      <c r="AT3" s="3"/>
      <c r="AU3" s="3"/>
      <c r="AV3" s="3"/>
      <c r="AW3" s="3"/>
      <c r="AX3" s="3"/>
      <c r="AY3" s="3"/>
      <c r="AZ3" s="3"/>
      <c r="BA3" s="3"/>
      <c r="BB3" s="3"/>
    </row>
    <row r="4" spans="1:56" ht="14.25" customHeight="1" x14ac:dyDescent="0.2">
      <c r="A4" s="144"/>
      <c r="B4" s="211"/>
      <c r="C4" s="146" t="s">
        <v>795</v>
      </c>
      <c r="D4" s="147"/>
      <c r="E4" s="148"/>
      <c r="F4" s="580"/>
      <c r="G4" s="581"/>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2"/>
      <c r="AG4" s="3"/>
      <c r="AH4" s="3"/>
      <c r="AI4" s="3"/>
      <c r="AJ4" s="3"/>
      <c r="AK4" s="3"/>
      <c r="AL4" s="3"/>
      <c r="AM4" s="3"/>
      <c r="AN4" s="3"/>
      <c r="AO4" s="3"/>
      <c r="AP4" s="3"/>
      <c r="AQ4" s="3"/>
      <c r="AR4" s="3"/>
      <c r="AS4" s="3"/>
      <c r="AT4" s="3"/>
      <c r="AU4" s="3"/>
      <c r="AV4" s="3"/>
      <c r="AW4" s="3"/>
      <c r="AX4" s="3"/>
      <c r="AY4" s="3"/>
      <c r="AZ4" s="3"/>
      <c r="BA4" s="3"/>
      <c r="BB4" s="3"/>
    </row>
    <row r="5" spans="1:56" ht="31.5" customHeight="1" thickBot="1" x14ac:dyDescent="0.25">
      <c r="A5" s="145"/>
      <c r="B5" s="212"/>
      <c r="C5" s="586" t="s">
        <v>796</v>
      </c>
      <c r="D5" s="587"/>
      <c r="E5" s="588"/>
      <c r="F5" s="583"/>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5"/>
      <c r="AG5" s="3"/>
      <c r="AH5" s="3"/>
      <c r="AI5" s="3"/>
      <c r="AJ5" s="3"/>
      <c r="AK5" s="3"/>
      <c r="AL5" s="3"/>
      <c r="AM5" s="3"/>
      <c r="AN5" s="3"/>
      <c r="AO5" s="3"/>
      <c r="AP5" s="3"/>
      <c r="AQ5" s="3"/>
      <c r="AR5" s="3"/>
      <c r="AS5" s="3"/>
      <c r="AT5" s="3"/>
      <c r="AU5" s="3"/>
      <c r="AV5" s="3"/>
      <c r="AW5" s="3"/>
      <c r="AX5" s="3"/>
      <c r="AY5" s="3"/>
      <c r="AZ5" s="3"/>
      <c r="BA5" s="3"/>
      <c r="BB5" s="3"/>
    </row>
    <row r="6" spans="1:56" hidden="1" x14ac:dyDescent="0.2">
      <c r="C6" s="6" t="s">
        <v>8</v>
      </c>
      <c r="D6" s="6" t="s">
        <v>336</v>
      </c>
      <c r="L6" s="520" t="s">
        <v>6</v>
      </c>
      <c r="M6" s="5"/>
      <c r="N6" s="5" t="s">
        <v>7</v>
      </c>
      <c r="O6" s="5"/>
      <c r="P6" s="5"/>
      <c r="Q6" s="5"/>
      <c r="R6" s="5"/>
      <c r="S6" s="5"/>
      <c r="T6" s="5"/>
      <c r="U6" s="5"/>
      <c r="V6" s="5"/>
      <c r="W6" s="5"/>
      <c r="X6" s="5"/>
      <c r="Y6" s="5"/>
      <c r="Z6" s="5"/>
      <c r="AA6" s="5"/>
      <c r="AB6" s="5"/>
      <c r="AC6" s="5"/>
      <c r="AD6" s="5"/>
      <c r="AE6" s="5"/>
      <c r="AF6" s="5"/>
      <c r="AG6" s="5" t="s">
        <v>6</v>
      </c>
      <c r="AH6" s="5" t="s">
        <v>16</v>
      </c>
      <c r="AI6" s="5" t="s">
        <v>6</v>
      </c>
      <c r="AJ6" s="5" t="s">
        <v>6</v>
      </c>
      <c r="AK6" s="5" t="s">
        <v>6</v>
      </c>
      <c r="AL6" s="5" t="s">
        <v>20</v>
      </c>
      <c r="AM6" s="5" t="s">
        <v>103</v>
      </c>
      <c r="AN6" s="6" t="s">
        <v>87</v>
      </c>
      <c r="AO6" s="6" t="s">
        <v>89</v>
      </c>
      <c r="AP6" s="6" t="s">
        <v>91</v>
      </c>
      <c r="AQ6" s="6" t="s">
        <v>99</v>
      </c>
      <c r="AR6" s="6" t="s">
        <v>94</v>
      </c>
      <c r="AS6" s="6" t="s">
        <v>96</v>
      </c>
      <c r="AT6" s="6" t="s">
        <v>98</v>
      </c>
      <c r="AU6" s="6"/>
      <c r="AV6" s="6"/>
      <c r="AW6" s="6"/>
      <c r="AX6" s="6"/>
      <c r="AY6" s="6"/>
      <c r="AZ6" s="6"/>
      <c r="BA6" s="6"/>
      <c r="BB6" s="6"/>
      <c r="BC6" s="5" t="s">
        <v>138</v>
      </c>
      <c r="BD6" s="5" t="s">
        <v>138</v>
      </c>
    </row>
    <row r="7" spans="1:56" hidden="1" x14ac:dyDescent="0.2">
      <c r="C7" s="6" t="s">
        <v>370</v>
      </c>
      <c r="D7" s="6" t="s">
        <v>349</v>
      </c>
      <c r="L7" s="520" t="s">
        <v>19</v>
      </c>
      <c r="M7" s="5"/>
      <c r="N7" s="5" t="s">
        <v>9</v>
      </c>
      <c r="O7" s="5"/>
      <c r="P7" s="5"/>
      <c r="Q7" s="5"/>
      <c r="R7" s="5"/>
      <c r="S7" s="5"/>
      <c r="T7" s="5"/>
      <c r="U7" s="5"/>
      <c r="V7" s="5"/>
      <c r="W7" s="5"/>
      <c r="X7" s="5"/>
      <c r="Y7" s="5"/>
      <c r="Z7" s="5"/>
      <c r="AA7" s="5"/>
      <c r="AB7" s="5"/>
      <c r="AC7" s="5"/>
      <c r="AD7" s="5"/>
      <c r="AE7" s="5"/>
      <c r="AF7" s="5"/>
      <c r="AG7" s="5" t="s">
        <v>19</v>
      </c>
      <c r="AH7" s="5" t="s">
        <v>17</v>
      </c>
      <c r="AI7" s="5" t="s">
        <v>19</v>
      </c>
      <c r="AJ7" s="5" t="s">
        <v>19</v>
      </c>
      <c r="AK7" s="5" t="s">
        <v>19</v>
      </c>
      <c r="AL7" s="5" t="s">
        <v>21</v>
      </c>
      <c r="AM7" s="5" t="s">
        <v>104</v>
      </c>
      <c r="AN7" s="6" t="s">
        <v>88</v>
      </c>
      <c r="AO7" s="6" t="s">
        <v>90</v>
      </c>
      <c r="AP7" s="6" t="s">
        <v>92</v>
      </c>
      <c r="AQ7" s="6" t="s">
        <v>100</v>
      </c>
      <c r="AR7" s="6" t="s">
        <v>95</v>
      </c>
      <c r="AS7" s="6" t="s">
        <v>97</v>
      </c>
      <c r="AT7" s="6" t="s">
        <v>101</v>
      </c>
      <c r="AU7" s="6"/>
      <c r="AV7" s="6"/>
      <c r="AW7" s="6"/>
      <c r="AX7" s="6"/>
      <c r="AY7" s="6"/>
      <c r="AZ7" s="6"/>
      <c r="BA7" s="6"/>
      <c r="BB7" s="6"/>
      <c r="BC7" s="5" t="s">
        <v>139</v>
      </c>
      <c r="BD7" s="5" t="s">
        <v>140</v>
      </c>
    </row>
    <row r="8" spans="1:56" hidden="1" x14ac:dyDescent="0.2">
      <c r="C8" s="6" t="s">
        <v>371</v>
      </c>
      <c r="D8" s="6" t="s">
        <v>342</v>
      </c>
      <c r="M8" s="5"/>
      <c r="N8" s="5"/>
      <c r="O8" s="5"/>
      <c r="P8" s="5"/>
      <c r="Q8" s="5"/>
      <c r="R8" s="5"/>
      <c r="S8" s="5"/>
      <c r="T8" s="5"/>
      <c r="U8" s="5"/>
      <c r="V8" s="5"/>
      <c r="W8" s="5"/>
      <c r="X8" s="5"/>
      <c r="Y8" s="5"/>
      <c r="Z8" s="5"/>
      <c r="AA8" s="5"/>
      <c r="AB8" s="5"/>
      <c r="AC8" s="5"/>
      <c r="AD8" s="5"/>
      <c r="AE8" s="5"/>
      <c r="AF8" s="5"/>
      <c r="AG8" s="5"/>
      <c r="AH8" s="5" t="s">
        <v>18</v>
      </c>
      <c r="AI8" s="5"/>
      <c r="AJ8" s="5"/>
      <c r="AK8" s="5"/>
      <c r="AL8" s="5" t="s">
        <v>22</v>
      </c>
      <c r="AM8" s="5"/>
      <c r="AN8" s="6"/>
      <c r="AO8" s="6"/>
      <c r="AP8" s="6"/>
      <c r="AQ8" s="6" t="s">
        <v>93</v>
      </c>
      <c r="AR8" s="6"/>
      <c r="AS8" s="6"/>
      <c r="AT8" s="6" t="s">
        <v>102</v>
      </c>
      <c r="AU8" s="6"/>
      <c r="AV8" s="6"/>
      <c r="AW8" s="6"/>
      <c r="AX8" s="6"/>
      <c r="AY8" s="6"/>
      <c r="AZ8" s="6"/>
      <c r="BA8" s="6"/>
      <c r="BB8" s="6"/>
      <c r="BC8" s="5"/>
      <c r="BD8" s="5" t="s">
        <v>139</v>
      </c>
    </row>
    <row r="9" spans="1:56" hidden="1" x14ac:dyDescent="0.2">
      <c r="C9" s="6" t="s">
        <v>372</v>
      </c>
      <c r="D9" s="6" t="s">
        <v>346</v>
      </c>
      <c r="M9" s="5"/>
      <c r="N9" s="5"/>
      <c r="O9" s="5"/>
      <c r="P9" s="5"/>
      <c r="Q9" s="5"/>
      <c r="R9" s="5"/>
      <c r="S9" s="5"/>
      <c r="T9" s="5"/>
      <c r="U9" s="5"/>
      <c r="V9" s="5"/>
      <c r="W9" s="5"/>
      <c r="X9" s="5"/>
      <c r="Y9" s="5"/>
      <c r="Z9" s="5"/>
      <c r="AA9" s="5"/>
      <c r="AB9" s="5"/>
      <c r="AC9" s="5"/>
      <c r="AD9" s="5"/>
      <c r="AE9" s="5"/>
      <c r="AF9" s="5"/>
      <c r="AG9" s="5"/>
      <c r="AH9" s="5"/>
      <c r="AI9" s="5"/>
      <c r="AJ9" s="5"/>
      <c r="AK9" s="5"/>
      <c r="AL9" s="5" t="s">
        <v>23</v>
      </c>
      <c r="AM9" s="5"/>
      <c r="AN9" s="6"/>
      <c r="AO9" s="6"/>
      <c r="AP9" s="6"/>
      <c r="AQ9" s="6"/>
      <c r="AR9" s="6"/>
      <c r="AS9" s="6"/>
      <c r="AT9" s="6"/>
      <c r="AU9" s="6"/>
      <c r="AV9" s="6"/>
      <c r="AW9" s="6"/>
      <c r="AX9" s="6"/>
      <c r="AY9" s="6"/>
      <c r="AZ9" s="6"/>
      <c r="BA9" s="6"/>
      <c r="BB9" s="6"/>
      <c r="BC9" s="5"/>
      <c r="BD9" s="5"/>
    </row>
    <row r="10" spans="1:56" hidden="1" x14ac:dyDescent="0.2">
      <c r="C10" s="6" t="s">
        <v>51</v>
      </c>
      <c r="D10" s="6" t="s">
        <v>361</v>
      </c>
      <c r="M10" s="5"/>
      <c r="N10" s="5"/>
      <c r="O10" s="5"/>
      <c r="P10" s="5"/>
      <c r="Q10" s="5"/>
      <c r="R10" s="5"/>
      <c r="S10" s="5"/>
      <c r="T10" s="5"/>
      <c r="U10" s="5"/>
      <c r="V10" s="5"/>
      <c r="W10" s="5"/>
      <c r="X10" s="5"/>
      <c r="Y10" s="5"/>
      <c r="Z10" s="5"/>
      <c r="AA10" s="5"/>
      <c r="AB10" s="5"/>
      <c r="AC10" s="5"/>
      <c r="AD10" s="5"/>
      <c r="AE10" s="5"/>
      <c r="AF10" s="5"/>
      <c r="AG10" s="5"/>
      <c r="AH10" s="5"/>
      <c r="AI10" s="5"/>
      <c r="AJ10" s="5"/>
      <c r="AK10" s="5"/>
      <c r="AL10" s="5" t="s">
        <v>57</v>
      </c>
      <c r="AM10" s="5"/>
      <c r="AN10" s="6">
        <v>15</v>
      </c>
      <c r="AO10" s="6">
        <v>15</v>
      </c>
      <c r="AP10" s="6">
        <v>15</v>
      </c>
      <c r="AQ10" s="6">
        <v>15</v>
      </c>
      <c r="AR10" s="6">
        <v>15</v>
      </c>
      <c r="AS10" s="6">
        <v>15</v>
      </c>
      <c r="AT10" s="6">
        <v>10</v>
      </c>
      <c r="AU10" s="6"/>
      <c r="AV10" s="6"/>
      <c r="AW10" s="6"/>
      <c r="AX10" s="6"/>
      <c r="AY10" s="6"/>
      <c r="AZ10" s="6"/>
      <c r="BA10" s="6"/>
      <c r="BB10" s="6"/>
      <c r="BC10" s="5"/>
      <c r="BD10" s="5"/>
    </row>
    <row r="11" spans="1:56" hidden="1" x14ac:dyDescent="0.2">
      <c r="C11" s="6" t="s">
        <v>369</v>
      </c>
      <c r="D11" s="6" t="s">
        <v>350</v>
      </c>
      <c r="M11" s="5"/>
      <c r="N11" s="5"/>
      <c r="O11" s="5"/>
      <c r="P11" s="5"/>
      <c r="Q11" s="5"/>
      <c r="R11" s="5"/>
      <c r="S11" s="5"/>
      <c r="T11" s="5"/>
      <c r="U11" s="5"/>
      <c r="V11" s="5"/>
      <c r="W11" s="5"/>
      <c r="X11" s="5"/>
      <c r="Y11" s="5"/>
      <c r="Z11" s="5"/>
      <c r="AA11" s="5"/>
      <c r="AB11" s="5"/>
      <c r="AC11" s="5"/>
      <c r="AD11" s="5"/>
      <c r="AE11" s="5"/>
      <c r="AF11" s="5"/>
      <c r="AG11" s="5"/>
      <c r="AH11" s="5"/>
      <c r="AI11" s="5"/>
      <c r="AJ11" s="5"/>
      <c r="AK11" s="5"/>
      <c r="AL11" s="5" t="s">
        <v>27</v>
      </c>
      <c r="AM11" s="5"/>
      <c r="AN11" s="6">
        <v>0</v>
      </c>
      <c r="AO11" s="6">
        <v>0</v>
      </c>
      <c r="AP11" s="6">
        <v>0</v>
      </c>
      <c r="AQ11" s="6">
        <v>10</v>
      </c>
      <c r="AR11" s="6">
        <v>0</v>
      </c>
      <c r="AS11" s="6">
        <v>0</v>
      </c>
      <c r="AT11" s="6">
        <v>5</v>
      </c>
      <c r="AU11" s="6"/>
      <c r="AV11" s="6"/>
      <c r="AW11" s="6"/>
      <c r="AX11" s="6"/>
      <c r="AY11" s="6"/>
      <c r="AZ11" s="6"/>
      <c r="BA11" s="6"/>
      <c r="BB11" s="6"/>
      <c r="BC11" s="5"/>
      <c r="BD11" s="5"/>
    </row>
    <row r="12" spans="1:56" hidden="1" x14ac:dyDescent="0.2">
      <c r="C12" s="6" t="s">
        <v>373</v>
      </c>
      <c r="D12" s="6" t="s">
        <v>337</v>
      </c>
      <c r="M12" s="5"/>
      <c r="N12" s="5"/>
      <c r="O12" s="5"/>
      <c r="P12" s="5"/>
      <c r="Q12" s="5"/>
      <c r="R12" s="5"/>
      <c r="S12" s="5"/>
      <c r="T12" s="5"/>
      <c r="U12" s="5"/>
      <c r="V12" s="5"/>
      <c r="W12" s="5"/>
      <c r="X12" s="5"/>
      <c r="Y12" s="5"/>
      <c r="Z12" s="5"/>
      <c r="AA12" s="5"/>
      <c r="AB12" s="5"/>
      <c r="AC12" s="5"/>
      <c r="AD12" s="5"/>
      <c r="AE12" s="5"/>
      <c r="AF12" s="5"/>
      <c r="AG12" s="5"/>
      <c r="AH12" s="5"/>
      <c r="AI12" s="5"/>
      <c r="AJ12" s="5"/>
      <c r="AK12" s="5"/>
      <c r="AL12" s="5" t="s">
        <v>24</v>
      </c>
      <c r="AM12" s="5"/>
      <c r="AN12" s="6"/>
      <c r="AO12" s="6"/>
      <c r="AP12" s="6"/>
      <c r="AQ12" s="6">
        <v>0</v>
      </c>
      <c r="AR12" s="6"/>
      <c r="AS12" s="6"/>
      <c r="AT12" s="6">
        <v>0</v>
      </c>
      <c r="AU12" s="6"/>
      <c r="AV12" s="6"/>
      <c r="AW12" s="6"/>
      <c r="AX12" s="6"/>
      <c r="AY12" s="6"/>
      <c r="AZ12" s="6"/>
      <c r="BA12" s="6"/>
      <c r="BB12" s="6"/>
      <c r="BC12" s="5"/>
      <c r="BD12" s="5"/>
    </row>
    <row r="13" spans="1:56" hidden="1" x14ac:dyDescent="0.2">
      <c r="C13" s="6" t="s">
        <v>374</v>
      </c>
      <c r="D13" s="6" t="s">
        <v>40</v>
      </c>
      <c r="M13" s="5"/>
      <c r="N13" s="5"/>
      <c r="O13" s="5"/>
      <c r="P13" s="5"/>
      <c r="Q13" s="5"/>
      <c r="R13" s="5"/>
      <c r="S13" s="5"/>
      <c r="T13" s="5"/>
      <c r="U13" s="5"/>
      <c r="V13" s="5"/>
      <c r="W13" s="5"/>
      <c r="X13" s="5"/>
      <c r="Y13" s="5"/>
      <c r="Z13" s="5"/>
      <c r="AA13" s="5"/>
      <c r="AB13" s="5"/>
      <c r="AC13" s="5"/>
      <c r="AD13" s="5"/>
      <c r="AE13" s="5"/>
      <c r="AF13" s="5"/>
      <c r="AG13" s="5"/>
      <c r="AH13" s="5"/>
      <c r="AI13" s="5"/>
      <c r="AJ13" s="5"/>
      <c r="AK13" s="5"/>
      <c r="AL13" s="5" t="s">
        <v>25</v>
      </c>
      <c r="AM13" s="5"/>
      <c r="AN13" s="6"/>
      <c r="AO13" s="6"/>
      <c r="AP13" s="6"/>
      <c r="AQ13" s="6"/>
      <c r="AR13" s="6"/>
      <c r="AS13" s="6"/>
      <c r="AT13" s="6"/>
      <c r="AU13" s="6"/>
      <c r="AV13" s="6"/>
      <c r="AW13" s="6"/>
      <c r="AX13" s="6"/>
      <c r="AY13" s="6"/>
      <c r="AZ13" s="6"/>
      <c r="BA13" s="6"/>
      <c r="BB13" s="6"/>
      <c r="BC13" s="5"/>
      <c r="BD13" s="5"/>
    </row>
    <row r="14" spans="1:56" hidden="1" x14ac:dyDescent="0.2">
      <c r="C14" s="6" t="s">
        <v>375</v>
      </c>
      <c r="D14" s="6" t="s">
        <v>39</v>
      </c>
      <c r="M14" s="5"/>
      <c r="N14" s="5"/>
      <c r="O14" s="5"/>
      <c r="P14" s="5"/>
      <c r="Q14" s="5"/>
      <c r="R14" s="5"/>
      <c r="S14" s="5"/>
      <c r="T14" s="5"/>
      <c r="U14" s="5"/>
      <c r="V14" s="5"/>
      <c r="W14" s="5"/>
      <c r="X14" s="5"/>
      <c r="Y14" s="5"/>
      <c r="Z14" s="5"/>
      <c r="AA14" s="5"/>
      <c r="AB14" s="5"/>
      <c r="AC14" s="5"/>
      <c r="AD14" s="5"/>
      <c r="AE14" s="5"/>
      <c r="AF14" s="5"/>
      <c r="AG14" s="5"/>
      <c r="AH14" s="5"/>
      <c r="AI14" s="5"/>
      <c r="AJ14" s="5"/>
      <c r="AK14" s="5"/>
      <c r="AL14" s="5" t="s">
        <v>26</v>
      </c>
      <c r="AM14" s="5"/>
      <c r="AN14" s="6"/>
      <c r="AO14" s="6"/>
      <c r="AP14" s="6"/>
      <c r="AQ14" s="6"/>
      <c r="AR14" s="6"/>
      <c r="AS14" s="6"/>
      <c r="AT14" s="6"/>
      <c r="AU14" s="6"/>
      <c r="AV14" s="6"/>
      <c r="AW14" s="6"/>
      <c r="AX14" s="6"/>
      <c r="AY14" s="6"/>
      <c r="AZ14" s="6"/>
      <c r="BA14" s="6"/>
      <c r="BB14" s="6"/>
      <c r="BC14" s="5"/>
      <c r="BD14" s="5"/>
    </row>
    <row r="15" spans="1:56" hidden="1" x14ac:dyDescent="0.2">
      <c r="C15" s="6" t="s">
        <v>376</v>
      </c>
      <c r="D15" s="6" t="s">
        <v>355</v>
      </c>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6"/>
      <c r="AO15" s="6"/>
      <c r="AP15" s="6"/>
      <c r="AQ15" s="6"/>
      <c r="AR15" s="6"/>
      <c r="AS15" s="6"/>
      <c r="AT15" s="6"/>
      <c r="AU15" s="6"/>
      <c r="AV15" s="6"/>
      <c r="AW15" s="6"/>
      <c r="AX15" s="6"/>
      <c r="AY15" s="6"/>
      <c r="AZ15" s="6"/>
      <c r="BA15" s="6"/>
      <c r="BB15" s="6"/>
      <c r="BC15" s="5"/>
      <c r="BD15" s="5"/>
    </row>
    <row r="16" spans="1:56" hidden="1" x14ac:dyDescent="0.2">
      <c r="C16" s="6" t="s">
        <v>377</v>
      </c>
      <c r="D16" s="6" t="s">
        <v>353</v>
      </c>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6"/>
      <c r="AO16" s="6"/>
      <c r="AP16" s="6"/>
      <c r="AQ16" s="6"/>
      <c r="AR16" s="6"/>
      <c r="AS16" s="6"/>
      <c r="AT16" s="6"/>
      <c r="AU16" s="6"/>
      <c r="AV16" s="6"/>
      <c r="AW16" s="6"/>
      <c r="AX16" s="6"/>
      <c r="AY16" s="6"/>
      <c r="AZ16" s="6"/>
      <c r="BA16" s="6"/>
      <c r="BB16" s="6"/>
      <c r="BC16" s="5"/>
      <c r="BD16" s="5"/>
    </row>
    <row r="17" spans="3:56" hidden="1" x14ac:dyDescent="0.2">
      <c r="C17" s="6" t="s">
        <v>378</v>
      </c>
      <c r="D17" s="6" t="s">
        <v>343</v>
      </c>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6"/>
      <c r="AO17" s="6"/>
      <c r="AP17" s="6"/>
      <c r="AQ17" s="6"/>
      <c r="AR17" s="6"/>
      <c r="AS17" s="6"/>
      <c r="AT17" s="6"/>
      <c r="AU17" s="6"/>
      <c r="AV17" s="6"/>
      <c r="AW17" s="6"/>
      <c r="AX17" s="6"/>
      <c r="AY17" s="6"/>
      <c r="AZ17" s="6"/>
      <c r="BA17" s="6"/>
      <c r="BB17" s="6"/>
      <c r="BC17" s="5"/>
      <c r="BD17" s="5"/>
    </row>
    <row r="18" spans="3:56" hidden="1" x14ac:dyDescent="0.2">
      <c r="C18" s="6" t="s">
        <v>50</v>
      </c>
      <c r="D18" s="6" t="s">
        <v>339</v>
      </c>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6"/>
      <c r="AO18" s="6"/>
      <c r="AP18" s="6"/>
      <c r="AQ18" s="6"/>
      <c r="AR18" s="6"/>
      <c r="AS18" s="6"/>
      <c r="AT18" s="6"/>
      <c r="AU18" s="6"/>
      <c r="AV18" s="6"/>
      <c r="AW18" s="6"/>
      <c r="AX18" s="6"/>
      <c r="AY18" s="6"/>
      <c r="AZ18" s="6"/>
      <c r="BA18" s="6"/>
      <c r="BB18" s="6"/>
      <c r="BC18" s="5"/>
      <c r="BD18" s="5"/>
    </row>
    <row r="19" spans="3:56" hidden="1" x14ac:dyDescent="0.2">
      <c r="C19" s="6" t="s">
        <v>49</v>
      </c>
      <c r="D19" s="6" t="s">
        <v>340</v>
      </c>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6"/>
      <c r="AO19" s="6"/>
      <c r="AP19" s="6"/>
      <c r="AQ19" s="6"/>
      <c r="AR19" s="6"/>
      <c r="AS19" s="6"/>
      <c r="AT19" s="6"/>
      <c r="AU19" s="6"/>
      <c r="AV19" s="6"/>
      <c r="AW19" s="6"/>
      <c r="AX19" s="6"/>
      <c r="AY19" s="6"/>
      <c r="AZ19" s="6"/>
      <c r="BA19" s="6"/>
      <c r="BB19" s="6"/>
      <c r="BC19" s="5"/>
      <c r="BD19" s="5"/>
    </row>
    <row r="20" spans="3:56" hidden="1" x14ac:dyDescent="0.2">
      <c r="C20" s="6" t="s">
        <v>52</v>
      </c>
      <c r="D20" s="6" t="s">
        <v>352</v>
      </c>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6"/>
      <c r="AO20" s="6"/>
      <c r="AP20" s="6"/>
      <c r="AQ20" s="6"/>
      <c r="AR20" s="6"/>
      <c r="AS20" s="6"/>
      <c r="AT20" s="6"/>
      <c r="AU20" s="6"/>
      <c r="AV20" s="6"/>
      <c r="AW20" s="6"/>
      <c r="AX20" s="6"/>
      <c r="AY20" s="6"/>
      <c r="AZ20" s="6"/>
      <c r="BA20" s="6"/>
      <c r="BB20" s="6"/>
      <c r="BC20" s="5"/>
      <c r="BD20" s="5"/>
    </row>
    <row r="21" spans="3:56" hidden="1" x14ac:dyDescent="0.2">
      <c r="C21" s="6" t="s">
        <v>379</v>
      </c>
      <c r="D21" s="6" t="s">
        <v>335</v>
      </c>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6"/>
      <c r="AO21" s="6"/>
      <c r="AP21" s="6"/>
      <c r="AQ21" s="6"/>
      <c r="AR21" s="6"/>
      <c r="AS21" s="6"/>
      <c r="AT21" s="6"/>
      <c r="AU21" s="6"/>
      <c r="AV21" s="6"/>
      <c r="AW21" s="6"/>
      <c r="AX21" s="6"/>
      <c r="AY21" s="6"/>
      <c r="AZ21" s="6"/>
      <c r="BA21" s="6"/>
      <c r="BB21" s="6"/>
      <c r="BC21" s="5"/>
      <c r="BD21" s="5"/>
    </row>
    <row r="22" spans="3:56" hidden="1" x14ac:dyDescent="0.2">
      <c r="C22" s="6" t="s">
        <v>380</v>
      </c>
      <c r="D22" s="6" t="s">
        <v>347</v>
      </c>
    </row>
    <row r="23" spans="3:56" hidden="1" x14ac:dyDescent="0.2">
      <c r="D23" s="6" t="s">
        <v>333</v>
      </c>
    </row>
    <row r="24" spans="3:56" hidden="1" x14ac:dyDescent="0.2">
      <c r="D24" s="6" t="s">
        <v>334</v>
      </c>
    </row>
    <row r="25" spans="3:56" hidden="1" x14ac:dyDescent="0.2">
      <c r="D25" s="6" t="s">
        <v>345</v>
      </c>
    </row>
    <row r="26" spans="3:56" hidden="1" x14ac:dyDescent="0.2">
      <c r="D26" s="6" t="s">
        <v>356</v>
      </c>
    </row>
    <row r="27" spans="3:56" hidden="1" x14ac:dyDescent="0.2">
      <c r="D27" s="6" t="s">
        <v>331</v>
      </c>
    </row>
    <row r="28" spans="3:56" hidden="1" x14ac:dyDescent="0.2">
      <c r="D28" s="6" t="s">
        <v>332</v>
      </c>
    </row>
    <row r="29" spans="3:56" hidden="1" x14ac:dyDescent="0.2">
      <c r="D29" s="6" t="s">
        <v>38</v>
      </c>
    </row>
    <row r="30" spans="3:56" hidden="1" x14ac:dyDescent="0.2">
      <c r="D30" s="6" t="s">
        <v>41</v>
      </c>
    </row>
    <row r="31" spans="3:56" hidden="1" x14ac:dyDescent="0.2">
      <c r="D31" s="6" t="s">
        <v>354</v>
      </c>
    </row>
    <row r="32" spans="3:56" hidden="1" x14ac:dyDescent="0.2">
      <c r="D32" s="6" t="s">
        <v>341</v>
      </c>
    </row>
    <row r="33" spans="2:32" hidden="1" x14ac:dyDescent="0.2">
      <c r="D33" s="6" t="s">
        <v>348</v>
      </c>
    </row>
    <row r="34" spans="2:32" hidden="1" x14ac:dyDescent="0.2">
      <c r="D34" s="6" t="s">
        <v>358</v>
      </c>
    </row>
    <row r="35" spans="2:32" hidden="1" x14ac:dyDescent="0.2">
      <c r="D35" s="6" t="s">
        <v>362</v>
      </c>
    </row>
    <row r="36" spans="2:32" hidden="1" x14ac:dyDescent="0.2">
      <c r="D36" s="6" t="s">
        <v>357</v>
      </c>
    </row>
    <row r="37" spans="2:32" hidden="1" x14ac:dyDescent="0.2">
      <c r="D37" s="6" t="s">
        <v>344</v>
      </c>
    </row>
    <row r="38" spans="2:32" hidden="1" x14ac:dyDescent="0.2">
      <c r="D38" s="6" t="s">
        <v>338</v>
      </c>
    </row>
    <row r="39" spans="2:32" hidden="1" x14ac:dyDescent="0.2">
      <c r="D39" s="6" t="s">
        <v>359</v>
      </c>
    </row>
    <row r="40" spans="2:32" hidden="1" x14ac:dyDescent="0.2">
      <c r="D40" s="6" t="s">
        <v>360</v>
      </c>
    </row>
    <row r="41" spans="2:32" hidden="1" x14ac:dyDescent="0.2">
      <c r="D41" s="6" t="s">
        <v>351</v>
      </c>
    </row>
    <row r="42" spans="2:32" hidden="1" x14ac:dyDescent="0.2">
      <c r="D42" s="6" t="s">
        <v>43</v>
      </c>
    </row>
    <row r="43" spans="2:32" hidden="1" x14ac:dyDescent="0.2">
      <c r="D43" s="6" t="s">
        <v>382</v>
      </c>
    </row>
    <row r="45" spans="2:32" ht="4.5" customHeight="1" x14ac:dyDescent="0.2"/>
    <row r="46" spans="2:32" s="3" customFormat="1" ht="4.5" customHeight="1" thickBot="1" x14ac:dyDescent="0.3">
      <c r="B46" s="18"/>
      <c r="L46" s="520"/>
      <c r="AE46" s="12"/>
      <c r="AF46" s="12"/>
    </row>
    <row r="47" spans="2:32" s="3" customFormat="1" ht="11.25" hidden="1" customHeight="1" x14ac:dyDescent="0.25">
      <c r="B47" s="18"/>
      <c r="L47" s="520"/>
      <c r="AE47" s="12"/>
      <c r="AF47" s="12"/>
    </row>
    <row r="48" spans="2:32" s="3" customFormat="1" ht="15" hidden="1" thickBot="1" x14ac:dyDescent="0.3">
      <c r="B48" s="18"/>
      <c r="L48" s="520"/>
      <c r="AE48" s="12"/>
      <c r="AF48" s="12"/>
    </row>
    <row r="49" spans="1:128" s="3" customFormat="1" ht="15" hidden="1" thickBot="1" x14ac:dyDescent="0.3">
      <c r="B49" s="18"/>
      <c r="L49" s="520"/>
      <c r="AE49" s="12"/>
      <c r="AF49" s="12"/>
    </row>
    <row r="50" spans="1:128" s="3" customFormat="1" ht="15" hidden="1" thickBot="1" x14ac:dyDescent="0.3">
      <c r="B50" s="18"/>
      <c r="L50" s="520"/>
      <c r="AE50" s="12"/>
      <c r="AF50" s="12"/>
    </row>
    <row r="51" spans="1:128" s="3" customFormat="1" ht="15" hidden="1" thickBot="1" x14ac:dyDescent="0.3">
      <c r="B51" s="18"/>
      <c r="L51" s="520"/>
      <c r="AE51" s="12"/>
      <c r="AF51" s="12"/>
    </row>
    <row r="52" spans="1:128" s="3" customFormat="1" ht="12" customHeight="1" thickBot="1" x14ac:dyDescent="0.3">
      <c r="B52" s="18"/>
      <c r="L52" s="520"/>
      <c r="O52" s="617" t="s">
        <v>870</v>
      </c>
      <c r="P52" s="674"/>
      <c r="Q52" s="674"/>
      <c r="R52" s="674"/>
      <c r="S52" s="674"/>
      <c r="T52" s="674"/>
      <c r="U52" s="674"/>
      <c r="V52" s="675"/>
      <c r="W52" s="690" t="s">
        <v>886</v>
      </c>
      <c r="X52" s="690" t="s">
        <v>887</v>
      </c>
      <c r="Y52" s="690" t="s">
        <v>888</v>
      </c>
      <c r="Z52" s="671" t="s">
        <v>889</v>
      </c>
      <c r="AA52" s="673"/>
      <c r="AB52" s="671" t="s">
        <v>928</v>
      </c>
      <c r="AC52" s="672"/>
      <c r="AD52" s="672"/>
      <c r="AE52" s="672"/>
      <c r="AF52" s="673"/>
    </row>
    <row r="53" spans="1:128" s="3" customFormat="1" ht="18" customHeight="1" thickBot="1" x14ac:dyDescent="0.35">
      <c r="A53" s="490" t="s">
        <v>1049</v>
      </c>
      <c r="B53" s="485"/>
      <c r="C53" s="685" t="s">
        <v>757</v>
      </c>
      <c r="D53" s="685"/>
      <c r="E53" s="685"/>
      <c r="F53" s="685"/>
      <c r="G53" s="685"/>
      <c r="H53" s="686"/>
      <c r="I53" s="671" t="s">
        <v>818</v>
      </c>
      <c r="J53" s="672"/>
      <c r="K53" s="672"/>
      <c r="L53" s="672"/>
      <c r="M53" s="673"/>
      <c r="N53" s="277"/>
      <c r="O53" s="676" t="s">
        <v>879</v>
      </c>
      <c r="P53" s="677"/>
      <c r="Q53" s="677"/>
      <c r="R53" s="677"/>
      <c r="S53" s="678"/>
      <c r="T53" s="676" t="s">
        <v>880</v>
      </c>
      <c r="U53" s="677"/>
      <c r="V53" s="677"/>
      <c r="W53" s="691"/>
      <c r="X53" s="691"/>
      <c r="Y53" s="691"/>
      <c r="Z53" s="687"/>
      <c r="AA53" s="689"/>
      <c r="AB53" s="687"/>
      <c r="AC53" s="688"/>
      <c r="AD53" s="688"/>
      <c r="AE53" s="688"/>
      <c r="AF53" s="689"/>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K53" s="593" t="s">
        <v>925</v>
      </c>
      <c r="BL53" s="594"/>
      <c r="BM53" s="595"/>
    </row>
    <row r="54" spans="1:128" s="40" customFormat="1" ht="56.25" customHeight="1" thickBot="1" x14ac:dyDescent="0.25">
      <c r="A54" s="282" t="s">
        <v>191</v>
      </c>
      <c r="B54" s="283" t="s">
        <v>237</v>
      </c>
      <c r="C54" s="283" t="s">
        <v>3</v>
      </c>
      <c r="D54" s="283" t="s">
        <v>330</v>
      </c>
      <c r="E54" s="283" t="s">
        <v>0</v>
      </c>
      <c r="F54" s="283" t="s">
        <v>803</v>
      </c>
      <c r="G54" s="283" t="s">
        <v>804</v>
      </c>
      <c r="H54" s="283" t="s">
        <v>802</v>
      </c>
      <c r="I54" s="283" t="s">
        <v>815</v>
      </c>
      <c r="J54" s="283" t="s">
        <v>814</v>
      </c>
      <c r="K54" s="283" t="s">
        <v>816</v>
      </c>
      <c r="L54" s="283" t="s">
        <v>817</v>
      </c>
      <c r="M54" s="283" t="s">
        <v>134</v>
      </c>
      <c r="N54" s="283" t="s">
        <v>141</v>
      </c>
      <c r="O54" s="279" t="s">
        <v>871</v>
      </c>
      <c r="P54" s="280" t="s">
        <v>872</v>
      </c>
      <c r="Q54" s="280" t="s">
        <v>873</v>
      </c>
      <c r="R54" s="279" t="s">
        <v>874</v>
      </c>
      <c r="S54" s="280" t="s">
        <v>875</v>
      </c>
      <c r="T54" s="280" t="s">
        <v>876</v>
      </c>
      <c r="U54" s="280" t="s">
        <v>877</v>
      </c>
      <c r="V54" s="280" t="s">
        <v>878</v>
      </c>
      <c r="W54" s="220" t="s">
        <v>881</v>
      </c>
      <c r="X54" s="221" t="s">
        <v>882</v>
      </c>
      <c r="Y54" s="222" t="s">
        <v>883</v>
      </c>
      <c r="Z54" s="220" t="s">
        <v>884</v>
      </c>
      <c r="AA54" s="221" t="s">
        <v>885</v>
      </c>
      <c r="AB54" s="283" t="s">
        <v>135</v>
      </c>
      <c r="AC54" s="283" t="s">
        <v>250</v>
      </c>
      <c r="AD54" s="283" t="s">
        <v>251</v>
      </c>
      <c r="AE54" s="283" t="s">
        <v>252</v>
      </c>
      <c r="AF54" s="284" t="s">
        <v>253</v>
      </c>
      <c r="AG54" s="276" t="s">
        <v>148</v>
      </c>
      <c r="AH54" s="203" t="s">
        <v>12</v>
      </c>
      <c r="AI54" s="203" t="s">
        <v>11</v>
      </c>
      <c r="AJ54" s="203" t="s">
        <v>13</v>
      </c>
      <c r="AK54" s="203" t="s">
        <v>14</v>
      </c>
      <c r="AL54" s="203" t="s">
        <v>15</v>
      </c>
      <c r="AM54" s="203" t="s">
        <v>143</v>
      </c>
      <c r="AN54" s="203" t="s">
        <v>85</v>
      </c>
      <c r="AO54" s="203" t="s">
        <v>86</v>
      </c>
      <c r="AP54" s="203" t="s">
        <v>80</v>
      </c>
      <c r="AQ54" s="203" t="s">
        <v>81</v>
      </c>
      <c r="AR54" s="203" t="s">
        <v>82</v>
      </c>
      <c r="AS54" s="203" t="s">
        <v>83</v>
      </c>
      <c r="AT54" s="203" t="s">
        <v>84</v>
      </c>
      <c r="AU54" s="203" t="s">
        <v>105</v>
      </c>
      <c r="AV54" s="203" t="s">
        <v>106</v>
      </c>
      <c r="AW54" s="203" t="s">
        <v>107</v>
      </c>
      <c r="AX54" s="203" t="s">
        <v>108</v>
      </c>
      <c r="AY54" s="203" t="s">
        <v>109</v>
      </c>
      <c r="AZ54" s="203" t="s">
        <v>110</v>
      </c>
      <c r="BA54" s="203" t="s">
        <v>111</v>
      </c>
      <c r="BB54" s="203" t="s">
        <v>113</v>
      </c>
      <c r="BC54" s="214" t="s">
        <v>136</v>
      </c>
      <c r="BD54" s="214" t="s">
        <v>137</v>
      </c>
      <c r="BE54" s="214" t="s">
        <v>150</v>
      </c>
      <c r="BF54" s="214" t="s">
        <v>149</v>
      </c>
      <c r="BG54" s="214" t="s">
        <v>151</v>
      </c>
      <c r="BH54" s="214" t="s">
        <v>149</v>
      </c>
      <c r="BK54" s="266" t="s">
        <v>771</v>
      </c>
      <c r="BL54" s="267" t="s">
        <v>926</v>
      </c>
      <c r="BM54" s="268" t="s">
        <v>927</v>
      </c>
    </row>
    <row r="55" spans="1:128" s="25" customFormat="1" ht="111.75" hidden="1" customHeight="1" x14ac:dyDescent="0.2">
      <c r="A55" s="626" t="str">
        <f>'CONTEXTO E IDENTIFICACIÓN'!A55</f>
        <v>R1</v>
      </c>
      <c r="B55" s="285" t="s">
        <v>8</v>
      </c>
      <c r="C55" s="365" t="str">
        <f>'CONTEXTO E IDENTIFICACIÓN'!D$55</f>
        <v>Direccionamiento Estratégico y Planeación</v>
      </c>
      <c r="D55" s="365" t="str">
        <f>'CONTEXTO E IDENTIFICACIÓN'!F$55</f>
        <v>Gestión Estratégica</v>
      </c>
      <c r="E55" s="629" t="str">
        <f>'CONTEXTO E IDENTIFICACIÓN'!N55</f>
        <v>Posibilidad de pérdida Económica y Reputacional por el incumplimiento en la ejecución del presupuesto de inversión y en las metas proyecto y PND debido a: 
1. Deficiencias en la programación y seguimiento del plan anual de adquisiciones.
2. Situaciones anormales de carácter misional que afecten la programación y diseño del plan de adquisiciones
3. Compromisos institucionales no previstos.
4. Expedición del CDP que no esté dentro de la programación presupuestal.
5. Reservas presupuestales.</v>
      </c>
      <c r="F55" s="632">
        <f>'PROB E IMPACTO INHERENTE'!H9</f>
        <v>0.4</v>
      </c>
      <c r="G55" s="635">
        <f>'PROB E IMPACTO INHERENTE'!P9</f>
        <v>1</v>
      </c>
      <c r="H55" s="317">
        <v>1</v>
      </c>
      <c r="I55" s="286" t="s">
        <v>459</v>
      </c>
      <c r="J55" s="287" t="s">
        <v>805</v>
      </c>
      <c r="K55" s="287" t="s">
        <v>450</v>
      </c>
      <c r="L55" s="287" t="str">
        <f>+CONCATENATE(I55," ",J55," ",K55)</f>
        <v>El Responsable asignado en la Oficina Asesora de Planeación realiza seguimiento mensual al plan de adquisiciones de la entidad, verificando el grado de cumplimiento en la programación del mismo y presentando el seguimiento en el Comité Institucional de Gestión y Desempeño. En caso de que se presenten variaciones con lo proyectado se generan alertas a los ordenadores del gasto. 
 Evidencia: Acta de Comité de Gestión y desempeño reflejando el seguimiento del plan y/o alertas a los ordenadores del gasto (si aplica)</v>
      </c>
      <c r="M55" s="286" t="s">
        <v>283</v>
      </c>
      <c r="N55" s="288" t="s">
        <v>7</v>
      </c>
      <c r="O55" s="254" t="s">
        <v>17</v>
      </c>
      <c r="P55" s="251">
        <f>+IF(O55=FÓRMULAS!$E$4,FÓRMULAS!$F$4,IF(O55=FÓRMULAS!$E$5,FÓRMULAS!$F$5,IF(O55=FÓRMULAS!$E$6,FÓRMULAS!$F$6,"")))</f>
        <v>0.15</v>
      </c>
      <c r="Q55" s="251" t="str">
        <f>+IF(OR(O55=FÓRMULAS!$O$4,O55=FÓRMULAS!$O$5),FÓRMULAS!$P$5,IF(O55=FÓRMULAS!$O$6,FÓRMULAS!$P$6,""))</f>
        <v>Probabilidad</v>
      </c>
      <c r="R55" s="254" t="s">
        <v>103</v>
      </c>
      <c r="S55" s="251">
        <f>+IF(R55=FÓRMULAS!$H$4,FÓRMULAS!$I$4,IF(R55=FÓRMULAS!$H$5,FÓRMULAS!$I$5,""))</f>
        <v>0.15</v>
      </c>
      <c r="T55" s="259" t="s">
        <v>902</v>
      </c>
      <c r="U55" s="259" t="s">
        <v>903</v>
      </c>
      <c r="V55" s="259" t="s">
        <v>904</v>
      </c>
      <c r="W55" s="251">
        <f>+IFERROR(P55+S55,"")</f>
        <v>0.3</v>
      </c>
      <c r="X55" s="251">
        <f>IF(Q55=FÓRMULAS!$P$5,F$55-(F$55*W55),F$55)</f>
        <v>0.28000000000000003</v>
      </c>
      <c r="Y55" s="321">
        <f>IF(Q55=FÓRMULAS!$P$6,G$55-(G$55*W55),G$55)</f>
        <v>1</v>
      </c>
      <c r="Z55" s="638">
        <f>+IF(X58="","",X58)</f>
        <v>0.4</v>
      </c>
      <c r="AA55" s="641">
        <f>+IF(Y58="","",Y58)</f>
        <v>1</v>
      </c>
      <c r="AB55" s="324">
        <v>12</v>
      </c>
      <c r="AC55" s="288">
        <v>3</v>
      </c>
      <c r="AD55" s="288">
        <v>3</v>
      </c>
      <c r="AE55" s="288">
        <v>3</v>
      </c>
      <c r="AF55" s="289">
        <v>3</v>
      </c>
      <c r="AG55" s="281" t="s">
        <v>19</v>
      </c>
      <c r="AH55" s="24" t="s">
        <v>16</v>
      </c>
      <c r="AI55" s="24" t="s">
        <v>6</v>
      </c>
      <c r="AJ55" s="24" t="s">
        <v>6</v>
      </c>
      <c r="AK55" s="24" t="s">
        <v>6</v>
      </c>
      <c r="AL55" s="24" t="s">
        <v>57</v>
      </c>
      <c r="AM55" s="24" t="s">
        <v>103</v>
      </c>
      <c r="AN55" s="24" t="s">
        <v>87</v>
      </c>
      <c r="AO55" s="24" t="s">
        <v>89</v>
      </c>
      <c r="AP55" s="24" t="s">
        <v>91</v>
      </c>
      <c r="AQ55" s="24" t="s">
        <v>99</v>
      </c>
      <c r="AR55" s="51" t="s">
        <v>94</v>
      </c>
      <c r="AS55" s="51" t="s">
        <v>96</v>
      </c>
      <c r="AT55" s="51" t="s">
        <v>98</v>
      </c>
      <c r="AU55" s="24">
        <v>15</v>
      </c>
      <c r="AV55" s="24">
        <v>15</v>
      </c>
      <c r="AW55" s="24">
        <v>15</v>
      </c>
      <c r="AX55" s="24">
        <v>15</v>
      </c>
      <c r="AY55" s="24">
        <v>15</v>
      </c>
      <c r="AZ55" s="24">
        <v>15</v>
      </c>
      <c r="BA55" s="24">
        <v>10</v>
      </c>
      <c r="BB55" s="49">
        <v>100</v>
      </c>
      <c r="BC55" s="26" t="s">
        <v>139</v>
      </c>
      <c r="BD55" s="26" t="s">
        <v>140</v>
      </c>
      <c r="BE55" s="50">
        <v>0</v>
      </c>
      <c r="BF55" s="650">
        <v>0.66666666666666663</v>
      </c>
      <c r="BG55" s="50">
        <v>0</v>
      </c>
      <c r="BH55" s="650">
        <v>0.66666666666666663</v>
      </c>
      <c r="BI55" s="39"/>
      <c r="BJ55" s="39"/>
      <c r="BK55" s="265" t="s">
        <v>614</v>
      </c>
      <c r="BL55" s="270">
        <v>0.01</v>
      </c>
      <c r="BM55" s="269">
        <v>0.2</v>
      </c>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c r="DR55" s="39"/>
      <c r="DS55" s="39"/>
      <c r="DT55" s="39"/>
      <c r="DU55" s="39"/>
      <c r="DV55" s="39"/>
      <c r="DW55" s="39"/>
      <c r="DX55" s="39"/>
    </row>
    <row r="56" spans="1:128" s="25" customFormat="1" ht="111.75" hidden="1" customHeight="1" x14ac:dyDescent="0.2">
      <c r="A56" s="627"/>
      <c r="B56" s="27" t="s">
        <v>8</v>
      </c>
      <c r="C56" s="366" t="str">
        <f>'CONTEXTO E IDENTIFICACIÓN'!D$55</f>
        <v>Direccionamiento Estratégico y Planeación</v>
      </c>
      <c r="D56" s="366" t="str">
        <f>'CONTEXTO E IDENTIFICACIÓN'!F$55</f>
        <v>Gestión Estratégica</v>
      </c>
      <c r="E56" s="630"/>
      <c r="F56" s="633"/>
      <c r="G56" s="636"/>
      <c r="H56" s="318">
        <v>2</v>
      </c>
      <c r="I56" s="274" t="s">
        <v>459</v>
      </c>
      <c r="J56" s="275" t="s">
        <v>806</v>
      </c>
      <c r="K56" s="275" t="s">
        <v>451</v>
      </c>
      <c r="L56" s="275" t="str">
        <f t="shared" ref="L56:L119" si="0">+CONCATENATE(I56," ",J56," ",K56)</f>
        <v>El Responsable asignado en la Oficina Asesora de Planeación realiza seguimiento al cumplimiento de presupuesto de inversión y metas institucionales por parte de los responsables, a través del envío de alertas mensualmente por correo electrónico. En caso de que se presenten novedades en el cumplimiento, se realiza monitoreo al responsable de su ejecución para generar acciones tendientes a completar las metas proyectadas. 
Evidencias: Correo con las alertas de cumplimiento de presupuesto de inversión y metas institucionales remitidas al ordenador del gasto.</v>
      </c>
      <c r="M56" s="274" t="s">
        <v>284</v>
      </c>
      <c r="N56" s="24" t="s">
        <v>7</v>
      </c>
      <c r="O56" s="255" t="s">
        <v>16</v>
      </c>
      <c r="P56" s="252">
        <f>+IF(O56=FÓRMULAS!$E$4,FÓRMULAS!$F$4,IF(O56=FÓRMULAS!$E$5,FÓRMULAS!$F$5,IF(O56=FÓRMULAS!$E$6,FÓRMULAS!$F$6,"")))</f>
        <v>0.25</v>
      </c>
      <c r="Q56" s="252" t="str">
        <f>+IF(OR(O56=FÓRMULAS!$O$4,O56=FÓRMULAS!$O$5),FÓRMULAS!$P$5,IF(O56=FÓRMULAS!$O$6,FÓRMULAS!$P$6,""))</f>
        <v>Probabilidad</v>
      </c>
      <c r="R56" s="255" t="s">
        <v>103</v>
      </c>
      <c r="S56" s="252">
        <f>+IF(R56=FÓRMULAS!$H$4,FÓRMULAS!$I$4,IF(R56=FÓRMULAS!$H$5,FÓRMULAS!$I$5,""))</f>
        <v>0.15</v>
      </c>
      <c r="T56" s="260" t="s">
        <v>902</v>
      </c>
      <c r="U56" s="260" t="s">
        <v>903</v>
      </c>
      <c r="V56" s="260" t="s">
        <v>904</v>
      </c>
      <c r="W56" s="252">
        <f>+IFERROR(P56+S56,"")</f>
        <v>0.4</v>
      </c>
      <c r="X56" s="252">
        <f>IF(Q56=FÓRMULAS!$P$5,F$55-(F$55*W56),F$55)</f>
        <v>0.24</v>
      </c>
      <c r="Y56" s="322">
        <f>IF(Q56=FÓRMULAS!$P$6,G$55-(G$55*W56),G$55)</f>
        <v>1</v>
      </c>
      <c r="Z56" s="639"/>
      <c r="AA56" s="642"/>
      <c r="AB56" s="325">
        <v>12</v>
      </c>
      <c r="AC56" s="24">
        <v>3</v>
      </c>
      <c r="AD56" s="24">
        <v>3</v>
      </c>
      <c r="AE56" s="24">
        <v>3</v>
      </c>
      <c r="AF56" s="290">
        <v>3</v>
      </c>
      <c r="AG56" s="281" t="s">
        <v>19</v>
      </c>
      <c r="AH56" s="24" t="s">
        <v>16</v>
      </c>
      <c r="AI56" s="24" t="s">
        <v>6</v>
      </c>
      <c r="AJ56" s="24" t="s">
        <v>6</v>
      </c>
      <c r="AK56" s="24" t="s">
        <v>6</v>
      </c>
      <c r="AL56" s="24" t="s">
        <v>57</v>
      </c>
      <c r="AM56" s="24" t="s">
        <v>103</v>
      </c>
      <c r="AN56" s="24" t="s">
        <v>87</v>
      </c>
      <c r="AO56" s="24" t="s">
        <v>89</v>
      </c>
      <c r="AP56" s="24" t="s">
        <v>91</v>
      </c>
      <c r="AQ56" s="24" t="s">
        <v>99</v>
      </c>
      <c r="AR56" s="51" t="s">
        <v>94</v>
      </c>
      <c r="AS56" s="51" t="s">
        <v>96</v>
      </c>
      <c r="AT56" s="51" t="s">
        <v>98</v>
      </c>
      <c r="AU56" s="24">
        <v>15</v>
      </c>
      <c r="AV56" s="24">
        <v>15</v>
      </c>
      <c r="AW56" s="24">
        <v>15</v>
      </c>
      <c r="AX56" s="24">
        <v>15</v>
      </c>
      <c r="AY56" s="24">
        <v>15</v>
      </c>
      <c r="AZ56" s="24">
        <v>15</v>
      </c>
      <c r="BA56" s="24">
        <v>10</v>
      </c>
      <c r="BB56" s="49">
        <v>100</v>
      </c>
      <c r="BC56" s="26" t="s">
        <v>138</v>
      </c>
      <c r="BD56" s="26" t="s">
        <v>138</v>
      </c>
      <c r="BE56" s="50">
        <v>1</v>
      </c>
      <c r="BF56" s="650"/>
      <c r="BG56" s="50">
        <v>1</v>
      </c>
      <c r="BH56" s="650"/>
      <c r="BI56" s="39"/>
      <c r="BJ56" s="39"/>
      <c r="BK56" s="271" t="s">
        <v>611</v>
      </c>
      <c r="BL56" s="270">
        <v>0.21</v>
      </c>
      <c r="BM56" s="269">
        <v>0.4</v>
      </c>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row>
    <row r="57" spans="1:128" s="25" customFormat="1" ht="111.75" hidden="1" customHeight="1" x14ac:dyDescent="0.2">
      <c r="A57" s="627"/>
      <c r="B57" s="27" t="s">
        <v>8</v>
      </c>
      <c r="C57" s="366" t="str">
        <f>'CONTEXTO E IDENTIFICACIÓN'!D$55</f>
        <v>Direccionamiento Estratégico y Planeación</v>
      </c>
      <c r="D57" s="366" t="str">
        <f>'CONTEXTO E IDENTIFICACIÓN'!F$55</f>
        <v>Gestión Estratégica</v>
      </c>
      <c r="E57" s="630"/>
      <c r="F57" s="633"/>
      <c r="G57" s="636"/>
      <c r="H57" s="318">
        <v>3</v>
      </c>
      <c r="I57" s="274" t="s">
        <v>459</v>
      </c>
      <c r="J57" s="275" t="s">
        <v>807</v>
      </c>
      <c r="K57" s="275" t="s">
        <v>452</v>
      </c>
      <c r="L57" s="275" t="str">
        <f t="shared" si="0"/>
        <v>El Responsable asignado en la Oficina Asesora de Planeación aprueba a través de correo electrónico la viabilidad generada en el sistema SIIF por parte del área solicitante, cada vez que sea requerida, para garantizar la disponibilidad de recursos en el presupuesto de inversión, rechazando en caso de que no se cuenten con los recursos suficientes, la información no coincida con el proyecto o no esté programado en el plan anual de adquisiciones. 
 Evidencia: Correo de aprobación de la viabilidad generada</v>
      </c>
      <c r="M57" s="274" t="s">
        <v>285</v>
      </c>
      <c r="N57" s="24" t="s">
        <v>7</v>
      </c>
      <c r="O57" s="255" t="s">
        <v>16</v>
      </c>
      <c r="P57" s="252">
        <f>+IF(O57=FÓRMULAS!$E$4,FÓRMULAS!$F$4,IF(O57=FÓRMULAS!$E$5,FÓRMULAS!$F$5,IF(O57=FÓRMULAS!$E$6,FÓRMULAS!$F$6,"")))</f>
        <v>0.25</v>
      </c>
      <c r="Q57" s="252" t="str">
        <f>+IF(OR(O57=FÓRMULAS!$O$4,O57=FÓRMULAS!$O$5),FÓRMULAS!$P$5,IF(O57=FÓRMULAS!$O$6,FÓRMULAS!$P$6,""))</f>
        <v>Probabilidad</v>
      </c>
      <c r="R57" s="255" t="s">
        <v>103</v>
      </c>
      <c r="S57" s="252">
        <f>+IF(R57=FÓRMULAS!$H$4,FÓRMULAS!$I$4,IF(R57=FÓRMULAS!$H$5,FÓRMULAS!$I$5,""))</f>
        <v>0.15</v>
      </c>
      <c r="T57" s="260" t="s">
        <v>902</v>
      </c>
      <c r="U57" s="260" t="s">
        <v>903</v>
      </c>
      <c r="V57" s="260" t="s">
        <v>904</v>
      </c>
      <c r="W57" s="252">
        <f t="shared" ref="W57:W120" si="1">+IFERROR(P57+S57,"")</f>
        <v>0.4</v>
      </c>
      <c r="X57" s="252">
        <f>IF(Q57=FÓRMULAS!$P$5,F$55-(F$55*W57),F$55)</f>
        <v>0.24</v>
      </c>
      <c r="Y57" s="322">
        <f>IF(Q57=FÓRMULAS!$P$6,G$55-(G$55*W57),G$55)</f>
        <v>1</v>
      </c>
      <c r="Z57" s="639"/>
      <c r="AA57" s="642"/>
      <c r="AB57" s="325">
        <v>0</v>
      </c>
      <c r="AC57" s="24">
        <v>0</v>
      </c>
      <c r="AD57" s="24">
        <v>0</v>
      </c>
      <c r="AE57" s="24">
        <v>0</v>
      </c>
      <c r="AF57" s="290">
        <v>0</v>
      </c>
      <c r="AG57" s="281" t="s">
        <v>6</v>
      </c>
      <c r="AH57" s="24" t="s">
        <v>17</v>
      </c>
      <c r="AI57" s="24" t="s">
        <v>6</v>
      </c>
      <c r="AJ57" s="24" t="s">
        <v>6</v>
      </c>
      <c r="AK57" s="24" t="s">
        <v>6</v>
      </c>
      <c r="AL57" s="24" t="s">
        <v>25</v>
      </c>
      <c r="AM57" s="24" t="s">
        <v>104</v>
      </c>
      <c r="AN57" s="24" t="s">
        <v>87</v>
      </c>
      <c r="AO57" s="24" t="s">
        <v>89</v>
      </c>
      <c r="AP57" s="24" t="s">
        <v>91</v>
      </c>
      <c r="AQ57" s="24" t="s">
        <v>100</v>
      </c>
      <c r="AR57" s="51" t="s">
        <v>94</v>
      </c>
      <c r="AS57" s="51" t="s">
        <v>96</v>
      </c>
      <c r="AT57" s="51" t="s">
        <v>98</v>
      </c>
      <c r="AU57" s="24">
        <v>15</v>
      </c>
      <c r="AV57" s="24">
        <v>15</v>
      </c>
      <c r="AW57" s="24">
        <v>15</v>
      </c>
      <c r="AX57" s="24">
        <v>10</v>
      </c>
      <c r="AY57" s="24">
        <v>15</v>
      </c>
      <c r="AZ57" s="24">
        <v>15</v>
      </c>
      <c r="BA57" s="24">
        <v>10</v>
      </c>
      <c r="BB57" s="49">
        <v>95</v>
      </c>
      <c r="BC57" s="26" t="s">
        <v>138</v>
      </c>
      <c r="BD57" s="26" t="s">
        <v>138</v>
      </c>
      <c r="BE57" s="50">
        <v>1</v>
      </c>
      <c r="BF57" s="650"/>
      <c r="BG57" s="50">
        <v>1</v>
      </c>
      <c r="BH57" s="650"/>
      <c r="BI57" s="39"/>
      <c r="BJ57" s="39"/>
      <c r="BK57" s="272" t="s">
        <v>622</v>
      </c>
      <c r="BL57" s="270">
        <v>0.41</v>
      </c>
      <c r="BM57" s="269">
        <v>0.6</v>
      </c>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row>
    <row r="58" spans="1:128" s="25" customFormat="1" ht="54" hidden="1" customHeight="1" thickBot="1" x14ac:dyDescent="0.25">
      <c r="A58" s="628"/>
      <c r="B58" s="291"/>
      <c r="C58" s="367" t="str">
        <f>'CONTEXTO E IDENTIFICACIÓN'!D$55</f>
        <v>Direccionamiento Estratégico y Planeación</v>
      </c>
      <c r="D58" s="367" t="str">
        <f>'CONTEXTO E IDENTIFICACIÓN'!F$55</f>
        <v>Gestión Estratégica</v>
      </c>
      <c r="E58" s="631"/>
      <c r="F58" s="634"/>
      <c r="G58" s="637"/>
      <c r="H58" s="319">
        <v>4</v>
      </c>
      <c r="I58" s="292"/>
      <c r="J58" s="293"/>
      <c r="K58" s="293"/>
      <c r="L58" s="293" t="str">
        <f t="shared" si="0"/>
        <v xml:space="preserve">  </v>
      </c>
      <c r="M58" s="292"/>
      <c r="N58" s="294"/>
      <c r="O58" s="256"/>
      <c r="P58" s="253" t="str">
        <f>+IF(O58=FÓRMULAS!$E$4,FÓRMULAS!$F$4,IF(O58=FÓRMULAS!$E$5,FÓRMULAS!$F$5,IF(O58=FÓRMULAS!$E$6,FÓRMULAS!$F$6,"")))</f>
        <v/>
      </c>
      <c r="Q58" s="253" t="str">
        <f>+IF(OR(O58=FÓRMULAS!$O$4,O58=FÓRMULAS!$O$5),FÓRMULAS!$P$5,IF(O58=FÓRMULAS!$O$6,FÓRMULAS!$P$6,""))</f>
        <v/>
      </c>
      <c r="R58" s="256"/>
      <c r="S58" s="253" t="str">
        <f>+IF(R58=FÓRMULAS!$H$4,FÓRMULAS!$I$4,IF(R58=FÓRMULAS!$H$5,FÓRMULAS!$I$5,""))</f>
        <v/>
      </c>
      <c r="T58" s="261"/>
      <c r="U58" s="261"/>
      <c r="V58" s="261"/>
      <c r="W58" s="253" t="str">
        <f t="shared" si="1"/>
        <v/>
      </c>
      <c r="X58" s="253">
        <f>IF(Q58=FÓRMULAS!$P$5,F$55-(F$55*W58),F$55)</f>
        <v>0.4</v>
      </c>
      <c r="Y58" s="323">
        <f>IF(Q58=FÓRMULAS!$P$6,G$55-(G$55*W58),G$55)</f>
        <v>1</v>
      </c>
      <c r="Z58" s="640"/>
      <c r="AA58" s="643"/>
      <c r="AB58" s="326"/>
      <c r="AC58" s="294"/>
      <c r="AD58" s="294"/>
      <c r="AE58" s="294"/>
      <c r="AF58" s="295"/>
      <c r="AG58" s="281"/>
      <c r="AH58" s="24"/>
      <c r="AI58" s="24"/>
      <c r="AJ58" s="24"/>
      <c r="AK58" s="24"/>
      <c r="AL58" s="24"/>
      <c r="AM58" s="24"/>
      <c r="AN58" s="24"/>
      <c r="AO58" s="24"/>
      <c r="AP58" s="24"/>
      <c r="AQ58" s="24"/>
      <c r="AR58" s="60"/>
      <c r="AS58" s="60"/>
      <c r="AT58" s="60"/>
      <c r="AU58" s="24"/>
      <c r="AV58" s="24"/>
      <c r="AW58" s="24"/>
      <c r="AX58" s="24"/>
      <c r="AY58" s="24"/>
      <c r="AZ58" s="24"/>
      <c r="BA58" s="24"/>
      <c r="BB58" s="58"/>
      <c r="BC58" s="26"/>
      <c r="BD58" s="26"/>
      <c r="BE58" s="57"/>
      <c r="BF58" s="59"/>
      <c r="BG58" s="57"/>
      <c r="BH58" s="59"/>
      <c r="BI58" s="39"/>
      <c r="BJ58" s="39"/>
      <c r="BK58" s="264" t="s">
        <v>620</v>
      </c>
      <c r="BL58" s="270">
        <v>0.61</v>
      </c>
      <c r="BM58" s="269">
        <v>0.8</v>
      </c>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row>
    <row r="59" spans="1:128" s="25" customFormat="1" ht="120" hidden="1" customHeight="1" x14ac:dyDescent="0.2">
      <c r="A59" s="626" t="str">
        <f>'CONTEXTO E IDENTIFICACIÓN'!A56</f>
        <v>R2</v>
      </c>
      <c r="B59" s="285" t="s">
        <v>8</v>
      </c>
      <c r="C59" s="365" t="str">
        <f>'CONTEXTO E IDENTIFICACIÓN'!D$56</f>
        <v>Direccionamiento Estratégico y Planeación</v>
      </c>
      <c r="D59" s="365" t="str">
        <f>'CONTEXTO E IDENTIFICACIÓN'!F$56</f>
        <v>Gestión Estratégica</v>
      </c>
      <c r="E59" s="629" t="str">
        <f>'CONTEXTO E IDENTIFICACIÓN'!N56</f>
        <v>Posibilidad de pérdida Reputacional  por la desarticulación de los elementos del Plan Estratégico Institucional (PEI) con los planes y proyectos del IGAC debido a:
1. Desconocimiento del plan estratégico y objetivos institucionales por parte de las áreas misionales y administrativas. 
2. Falta de articulación de las áreas misionales, estratégicas y de apoyo de la Entidad para el desarrollo de sus funciones.
3. Falta de compromiso de la Alta Dirección para el monitoreo del cumplimiento de las metas del plan estratégico.
4. Ausencia de comunicación con entidades del mismo sector para el cumplimiento de metas y proyectos.</v>
      </c>
      <c r="F59" s="632">
        <f>'PROB E IMPACTO INHERENTE'!H10</f>
        <v>0.2</v>
      </c>
      <c r="G59" s="635">
        <f>'PROB E IMPACTO INHERENTE'!P10</f>
        <v>0.6</v>
      </c>
      <c r="H59" s="317">
        <v>1</v>
      </c>
      <c r="I59" s="286" t="s">
        <v>459</v>
      </c>
      <c r="J59" s="287" t="s">
        <v>808</v>
      </c>
      <c r="K59" s="287" t="s">
        <v>811</v>
      </c>
      <c r="L59" s="287" t="str">
        <f t="shared" si="0"/>
        <v>El Responsable asignado en la Oficina Asesora de Planeación revisa el contenido, calidad y consistencia de los datos consignados en el informe de gestión, cada vez que se presente por parte del responsable, con el fin de garantizar la veracidad de la información y su estructura para incluir en el informe. En caso de que presente desalineación con el marco estratégico definido por la entidad, se realiza la devolución para que el responsable haga las correcciones pertinentes. 
 Evidencia: Informe de gestión consolidado y entregado por la OAP con la información entregada por el responsable y/o correos electrónicos enviados por la Oficina Asesora de Planeación para la alineación con el informe de gestión.</v>
      </c>
      <c r="M59" s="286" t="s">
        <v>286</v>
      </c>
      <c r="N59" s="288" t="s">
        <v>7</v>
      </c>
      <c r="O59" s="254" t="s">
        <v>16</v>
      </c>
      <c r="P59" s="251">
        <f>+IF(O59=FÓRMULAS!$E$4,FÓRMULAS!$F$4,IF(O59=FÓRMULAS!$E$5,FÓRMULAS!$F$5,IF(O59=FÓRMULAS!$E$6,FÓRMULAS!$F$6,"")))</f>
        <v>0.25</v>
      </c>
      <c r="Q59" s="251" t="str">
        <f>+IF(OR(O59=FÓRMULAS!$O$4,O59=FÓRMULAS!$O$5),FÓRMULAS!$P$5,IF(O59=FÓRMULAS!$O$6,FÓRMULAS!$P$6,""))</f>
        <v>Probabilidad</v>
      </c>
      <c r="R59" s="254" t="s">
        <v>103</v>
      </c>
      <c r="S59" s="251">
        <f>+IF(R59=FÓRMULAS!$H$4,FÓRMULAS!$I$4,IF(R59=FÓRMULAS!$H$5,FÓRMULAS!$I$5,""))</f>
        <v>0.15</v>
      </c>
      <c r="T59" s="259" t="s">
        <v>902</v>
      </c>
      <c r="U59" s="259" t="s">
        <v>903</v>
      </c>
      <c r="V59" s="259" t="s">
        <v>904</v>
      </c>
      <c r="W59" s="251">
        <f t="shared" si="1"/>
        <v>0.4</v>
      </c>
      <c r="X59" s="251">
        <f>IF(Q59=FÓRMULAS!$P$5,F$59-(F$59*W59),F$59)</f>
        <v>0.12</v>
      </c>
      <c r="Y59" s="321">
        <f>IF(Q59=FÓRMULAS!$P$6,G$59-(G$59*W59),G$59)</f>
        <v>0.6</v>
      </c>
      <c r="Z59" s="638">
        <f>+IF(X62="","",X62)</f>
        <v>0.2</v>
      </c>
      <c r="AA59" s="641">
        <f t="shared" ref="AA59" si="2">+IF(Y62="","",Y62)</f>
        <v>0.6</v>
      </c>
      <c r="AB59" s="324">
        <v>0</v>
      </c>
      <c r="AC59" s="288">
        <v>0</v>
      </c>
      <c r="AD59" s="288">
        <v>0</v>
      </c>
      <c r="AE59" s="288">
        <v>0</v>
      </c>
      <c r="AF59" s="289">
        <v>0</v>
      </c>
      <c r="AG59" s="281" t="s">
        <v>6</v>
      </c>
      <c r="AH59" s="24" t="s">
        <v>17</v>
      </c>
      <c r="AI59" s="24" t="s">
        <v>6</v>
      </c>
      <c r="AJ59" s="24" t="s">
        <v>6</v>
      </c>
      <c r="AK59" s="24" t="s">
        <v>6</v>
      </c>
      <c r="AL59" s="24" t="s">
        <v>25</v>
      </c>
      <c r="AM59" s="24" t="s">
        <v>103</v>
      </c>
      <c r="AN59" s="24" t="s">
        <v>87</v>
      </c>
      <c r="AO59" s="24" t="s">
        <v>89</v>
      </c>
      <c r="AP59" s="24" t="s">
        <v>91</v>
      </c>
      <c r="AQ59" s="24" t="s">
        <v>100</v>
      </c>
      <c r="AR59" s="51" t="s">
        <v>94</v>
      </c>
      <c r="AS59" s="51" t="s">
        <v>96</v>
      </c>
      <c r="AT59" s="51" t="s">
        <v>98</v>
      </c>
      <c r="AU59" s="24">
        <v>15</v>
      </c>
      <c r="AV59" s="24">
        <v>15</v>
      </c>
      <c r="AW59" s="24">
        <v>15</v>
      </c>
      <c r="AX59" s="24">
        <v>10</v>
      </c>
      <c r="AY59" s="24">
        <v>15</v>
      </c>
      <c r="AZ59" s="24">
        <v>15</v>
      </c>
      <c r="BA59" s="24">
        <v>10</v>
      </c>
      <c r="BB59" s="49">
        <v>95</v>
      </c>
      <c r="BC59" s="26" t="s">
        <v>138</v>
      </c>
      <c r="BD59" s="26" t="s">
        <v>138</v>
      </c>
      <c r="BE59" s="50">
        <v>1</v>
      </c>
      <c r="BF59" s="650">
        <v>0.66666666666666663</v>
      </c>
      <c r="BG59" s="50">
        <v>1</v>
      </c>
      <c r="BH59" s="650">
        <v>0.66666666666666663</v>
      </c>
      <c r="BI59" s="39"/>
      <c r="BJ59" s="39"/>
      <c r="BK59" s="273" t="s">
        <v>624</v>
      </c>
      <c r="BL59" s="270">
        <v>0.81</v>
      </c>
      <c r="BM59" s="269">
        <v>1</v>
      </c>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row>
    <row r="60" spans="1:128" s="25" customFormat="1" ht="111" hidden="1" customHeight="1" x14ac:dyDescent="0.2">
      <c r="A60" s="627"/>
      <c r="B60" s="27" t="s">
        <v>8</v>
      </c>
      <c r="C60" s="366" t="str">
        <f>'CONTEXTO E IDENTIFICACIÓN'!D$56</f>
        <v>Direccionamiento Estratégico y Planeación</v>
      </c>
      <c r="D60" s="366" t="str">
        <f>'CONTEXTO E IDENTIFICACIÓN'!F$56</f>
        <v>Gestión Estratégica</v>
      </c>
      <c r="E60" s="630"/>
      <c r="F60" s="633"/>
      <c r="G60" s="636"/>
      <c r="H60" s="318">
        <v>2</v>
      </c>
      <c r="I60" s="274" t="s">
        <v>459</v>
      </c>
      <c r="J60" s="275" t="s">
        <v>809</v>
      </c>
      <c r="K60" s="275" t="s">
        <v>812</v>
      </c>
      <c r="L60" s="275" t="str">
        <f t="shared" si="0"/>
        <v xml:space="preserve">El Responsable asignado en la Oficina Asesora de Planeación  valida las solicitudes de creación o actualización de proyectos de inversión generadas por parte de los formuladores de proyecto en el sistema de información dispuesto por el DNP, realizando el rechazo en caso de que no sea viable la actualización y devolviendo al solicitante, cada vez que sea requerido. De otro modo, si se aprueba, se indica a través de correo electrónico cuando el proyecto se envía para viabilidad.
 Evidencias: Pantallazos del control de formulación técnica y/o fichas EBI actualizadas para conocer la aceptación o rechazo de la propuesta de actualización del proyecto. </v>
      </c>
      <c r="M60" s="274" t="s">
        <v>317</v>
      </c>
      <c r="N60" s="24" t="s">
        <v>7</v>
      </c>
      <c r="O60" s="255" t="s">
        <v>16</v>
      </c>
      <c r="P60" s="252">
        <f>+IF(O60=FÓRMULAS!$E$4,FÓRMULAS!$F$4,IF(O60=FÓRMULAS!$E$5,FÓRMULAS!$F$5,IF(O60=FÓRMULAS!$E$6,FÓRMULAS!$F$6,"")))</f>
        <v>0.25</v>
      </c>
      <c r="Q60" s="252" t="str">
        <f>+IF(OR(O60=FÓRMULAS!$O$4,O60=FÓRMULAS!$O$5),FÓRMULAS!$P$5,IF(O60=FÓRMULAS!$O$6,FÓRMULAS!$P$6,""))</f>
        <v>Probabilidad</v>
      </c>
      <c r="R60" s="255" t="s">
        <v>103</v>
      </c>
      <c r="S60" s="252">
        <f>+IF(R60=FÓRMULAS!$H$4,FÓRMULAS!$I$4,IF(R60=FÓRMULAS!$H$5,FÓRMULAS!$I$5,""))</f>
        <v>0.15</v>
      </c>
      <c r="T60" s="260" t="s">
        <v>902</v>
      </c>
      <c r="U60" s="260" t="s">
        <v>903</v>
      </c>
      <c r="V60" s="260" t="s">
        <v>904</v>
      </c>
      <c r="W60" s="252">
        <f t="shared" si="1"/>
        <v>0.4</v>
      </c>
      <c r="X60" s="252">
        <f>IF(Q60=FÓRMULAS!$P$5,F$59-(F$59*W60),F$59)</f>
        <v>0.12</v>
      </c>
      <c r="Y60" s="322">
        <f>IF(Q60=FÓRMULAS!$P$6,G$59-(G$59*W60),G$59)</f>
        <v>0.6</v>
      </c>
      <c r="Z60" s="639"/>
      <c r="AA60" s="642"/>
      <c r="AB60" s="325">
        <v>0</v>
      </c>
      <c r="AC60" s="24">
        <v>0</v>
      </c>
      <c r="AD60" s="24">
        <v>0</v>
      </c>
      <c r="AE60" s="24">
        <v>0</v>
      </c>
      <c r="AF60" s="290">
        <v>0</v>
      </c>
      <c r="AG60" s="281" t="s">
        <v>6</v>
      </c>
      <c r="AH60" s="24" t="s">
        <v>17</v>
      </c>
      <c r="AI60" s="24" t="s">
        <v>6</v>
      </c>
      <c r="AJ60" s="24" t="s">
        <v>6</v>
      </c>
      <c r="AK60" s="24" t="s">
        <v>6</v>
      </c>
      <c r="AL60" s="24" t="s">
        <v>26</v>
      </c>
      <c r="AM60" s="24" t="s">
        <v>103</v>
      </c>
      <c r="AN60" s="24" t="s">
        <v>87</v>
      </c>
      <c r="AO60" s="24" t="s">
        <v>89</v>
      </c>
      <c r="AP60" s="24" t="s">
        <v>91</v>
      </c>
      <c r="AQ60" s="24" t="s">
        <v>100</v>
      </c>
      <c r="AR60" s="51" t="s">
        <v>94</v>
      </c>
      <c r="AS60" s="51" t="s">
        <v>96</v>
      </c>
      <c r="AT60" s="51" t="s">
        <v>98</v>
      </c>
      <c r="AU60" s="24">
        <v>15</v>
      </c>
      <c r="AV60" s="24">
        <v>15</v>
      </c>
      <c r="AW60" s="24">
        <v>15</v>
      </c>
      <c r="AX60" s="24">
        <v>10</v>
      </c>
      <c r="AY60" s="24">
        <v>15</v>
      </c>
      <c r="AZ60" s="24">
        <v>15</v>
      </c>
      <c r="BA60" s="24">
        <v>10</v>
      </c>
      <c r="BB60" s="49">
        <v>95</v>
      </c>
      <c r="BC60" s="26" t="s">
        <v>138</v>
      </c>
      <c r="BD60" s="26" t="s">
        <v>138</v>
      </c>
      <c r="BE60" s="50">
        <v>1</v>
      </c>
      <c r="BF60" s="650"/>
      <c r="BG60" s="50">
        <v>1</v>
      </c>
      <c r="BH60" s="650"/>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row>
    <row r="61" spans="1:128" s="25" customFormat="1" ht="121.5" hidden="1" customHeight="1" x14ac:dyDescent="0.2">
      <c r="A61" s="627"/>
      <c r="B61" s="27" t="s">
        <v>8</v>
      </c>
      <c r="C61" s="366" t="str">
        <f>'CONTEXTO E IDENTIFICACIÓN'!D$56</f>
        <v>Direccionamiento Estratégico y Planeación</v>
      </c>
      <c r="D61" s="366" t="str">
        <f>'CONTEXTO E IDENTIFICACIÓN'!F$56</f>
        <v>Gestión Estratégica</v>
      </c>
      <c r="E61" s="630"/>
      <c r="F61" s="633"/>
      <c r="G61" s="636"/>
      <c r="H61" s="318">
        <v>3</v>
      </c>
      <c r="I61" s="274" t="s">
        <v>459</v>
      </c>
      <c r="J61" s="275" t="s">
        <v>810</v>
      </c>
      <c r="K61" s="275" t="s">
        <v>813</v>
      </c>
      <c r="L61" s="275" t="str">
        <f t="shared" si="0"/>
        <v>El Responsable asignado en la Oficina Asesora de Planeación  revisa anualmente la articulación del marco estratégico del IGAC frente a los planes, metas y proyectos de inversión vigentes,
comunicando esta información por cualquiera de los medios internos establecidos por la entidad a las áreas u oficinas responsables de proyectos, para su identificación y apropiación.  En caso de que se presenten novedades en el envío de estas comucaciones, se utilizaran medios alternativos para dar a conocer la articulación del marco estratégico. 
 Evidencia: Comunicaciones, piezas gráficas, publicaciones realizadas y/o registros de asistencia; y Registro de los medios alternativos utilizados (si aplica).</v>
      </c>
      <c r="M61" s="274" t="s">
        <v>287</v>
      </c>
      <c r="N61" s="24" t="s">
        <v>7</v>
      </c>
      <c r="O61" s="255" t="s">
        <v>16</v>
      </c>
      <c r="P61" s="252">
        <f>+IF(O61=FÓRMULAS!$E$4,FÓRMULAS!$F$4,IF(O61=FÓRMULAS!$E$5,FÓRMULAS!$F$5,IF(O61=FÓRMULAS!$E$6,FÓRMULAS!$F$6,"")))</f>
        <v>0.25</v>
      </c>
      <c r="Q61" s="252" t="str">
        <f>+IF(OR(O61=FÓRMULAS!$O$4,O61=FÓRMULAS!$O$5),FÓRMULAS!$P$5,IF(O61=FÓRMULAS!$O$6,FÓRMULAS!$P$6,""))</f>
        <v>Probabilidad</v>
      </c>
      <c r="R61" s="255" t="s">
        <v>103</v>
      </c>
      <c r="S61" s="252">
        <f>+IF(R61=FÓRMULAS!$H$4,FÓRMULAS!$I$4,IF(R61=FÓRMULAS!$H$5,FÓRMULAS!$I$5,""))</f>
        <v>0.15</v>
      </c>
      <c r="T61" s="260" t="s">
        <v>902</v>
      </c>
      <c r="U61" s="260" t="s">
        <v>903</v>
      </c>
      <c r="V61" s="260" t="s">
        <v>904</v>
      </c>
      <c r="W61" s="252">
        <f t="shared" si="1"/>
        <v>0.4</v>
      </c>
      <c r="X61" s="252">
        <f>IF(Q61=FÓRMULAS!$P$5,F$59-(F$59*W61),F$59)</f>
        <v>0.12</v>
      </c>
      <c r="Y61" s="322">
        <f>IF(Q61=FÓRMULAS!$P$6,G$59-(G$59*W61),G$59)</f>
        <v>0.6</v>
      </c>
      <c r="Z61" s="639"/>
      <c r="AA61" s="642"/>
      <c r="AB61" s="325">
        <v>1</v>
      </c>
      <c r="AC61" s="24">
        <v>1</v>
      </c>
      <c r="AD61" s="24">
        <v>0</v>
      </c>
      <c r="AE61" s="24">
        <v>0</v>
      </c>
      <c r="AF61" s="290">
        <v>0</v>
      </c>
      <c r="AG61" s="281" t="s">
        <v>19</v>
      </c>
      <c r="AH61" s="24" t="s">
        <v>16</v>
      </c>
      <c r="AI61" s="24" t="s">
        <v>6</v>
      </c>
      <c r="AJ61" s="24" t="s">
        <v>6</v>
      </c>
      <c r="AK61" s="24" t="s">
        <v>6</v>
      </c>
      <c r="AL61" s="24" t="s">
        <v>24</v>
      </c>
      <c r="AM61" s="24" t="s">
        <v>103</v>
      </c>
      <c r="AN61" s="24" t="s">
        <v>87</v>
      </c>
      <c r="AO61" s="24" t="s">
        <v>89</v>
      </c>
      <c r="AP61" s="24" t="s">
        <v>91</v>
      </c>
      <c r="AQ61" s="24" t="s">
        <v>99</v>
      </c>
      <c r="AR61" s="51" t="s">
        <v>94</v>
      </c>
      <c r="AS61" s="51" t="s">
        <v>96</v>
      </c>
      <c r="AT61" s="51" t="s">
        <v>98</v>
      </c>
      <c r="AU61" s="24">
        <v>15</v>
      </c>
      <c r="AV61" s="24">
        <v>15</v>
      </c>
      <c r="AW61" s="24">
        <v>15</v>
      </c>
      <c r="AX61" s="24">
        <v>15</v>
      </c>
      <c r="AY61" s="24">
        <v>15</v>
      </c>
      <c r="AZ61" s="24">
        <v>15</v>
      </c>
      <c r="BA61" s="24">
        <v>10</v>
      </c>
      <c r="BB61" s="49">
        <v>100</v>
      </c>
      <c r="BC61" s="26" t="s">
        <v>139</v>
      </c>
      <c r="BD61" s="26" t="s">
        <v>140</v>
      </c>
      <c r="BE61" s="50">
        <v>0</v>
      </c>
      <c r="BF61" s="650"/>
      <c r="BG61" s="50">
        <v>0</v>
      </c>
      <c r="BH61" s="650"/>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row>
    <row r="62" spans="1:128" s="25" customFormat="1" ht="20.25" hidden="1" customHeight="1" thickBot="1" x14ac:dyDescent="0.25">
      <c r="A62" s="628"/>
      <c r="B62" s="291"/>
      <c r="C62" s="367" t="str">
        <f>'CONTEXTO E IDENTIFICACIÓN'!D$56</f>
        <v>Direccionamiento Estratégico y Planeación</v>
      </c>
      <c r="D62" s="367" t="str">
        <f>'CONTEXTO E IDENTIFICACIÓN'!F$56</f>
        <v>Gestión Estratégica</v>
      </c>
      <c r="E62" s="631"/>
      <c r="F62" s="634"/>
      <c r="G62" s="637"/>
      <c r="H62" s="319">
        <v>4</v>
      </c>
      <c r="I62" s="292"/>
      <c r="J62" s="293"/>
      <c r="K62" s="293"/>
      <c r="L62" s="293" t="str">
        <f t="shared" si="0"/>
        <v xml:space="preserve">  </v>
      </c>
      <c r="M62" s="292"/>
      <c r="N62" s="294"/>
      <c r="O62" s="256"/>
      <c r="P62" s="253" t="str">
        <f>+IF(O62=FÓRMULAS!$E$4,FÓRMULAS!$F$4,IF(O62=FÓRMULAS!$E$5,FÓRMULAS!$F$5,IF(O62=FÓRMULAS!$E$6,FÓRMULAS!$F$6,"")))</f>
        <v/>
      </c>
      <c r="Q62" s="253" t="str">
        <f>+IF(OR(O62=FÓRMULAS!$O$4,O62=FÓRMULAS!$O$5),FÓRMULAS!$P$5,IF(O62=FÓRMULAS!$O$6,FÓRMULAS!$P$6,""))</f>
        <v/>
      </c>
      <c r="R62" s="256"/>
      <c r="S62" s="253" t="str">
        <f>+IF(R62=FÓRMULAS!$H$4,FÓRMULAS!$I$4,IF(R62=FÓRMULAS!$H$5,FÓRMULAS!$I$5,""))</f>
        <v/>
      </c>
      <c r="T62" s="261"/>
      <c r="U62" s="261"/>
      <c r="V62" s="261"/>
      <c r="W62" s="253" t="str">
        <f t="shared" si="1"/>
        <v/>
      </c>
      <c r="X62" s="253">
        <f>IF(Q62=FÓRMULAS!$P$5,F$59-(F$59*W62),F$59)</f>
        <v>0.2</v>
      </c>
      <c r="Y62" s="323">
        <f>IF(Q62=FÓRMULAS!$P$6,G$59-(G$59*W62),G$59)</f>
        <v>0.6</v>
      </c>
      <c r="Z62" s="640"/>
      <c r="AA62" s="643"/>
      <c r="AB62" s="326"/>
      <c r="AC62" s="294"/>
      <c r="AD62" s="294"/>
      <c r="AE62" s="294"/>
      <c r="AF62" s="295"/>
      <c r="AG62" s="281"/>
      <c r="AH62" s="24"/>
      <c r="AI62" s="24"/>
      <c r="AJ62" s="24"/>
      <c r="AK62" s="24"/>
      <c r="AL62" s="24"/>
      <c r="AM62" s="24"/>
      <c r="AN62" s="24"/>
      <c r="AO62" s="24"/>
      <c r="AP62" s="24"/>
      <c r="AQ62" s="24"/>
      <c r="AR62" s="60"/>
      <c r="AS62" s="60"/>
      <c r="AT62" s="60"/>
      <c r="AU62" s="24"/>
      <c r="AV62" s="24"/>
      <c r="AW62" s="24"/>
      <c r="AX62" s="24"/>
      <c r="AY62" s="24"/>
      <c r="AZ62" s="24"/>
      <c r="BA62" s="24"/>
      <c r="BB62" s="58"/>
      <c r="BC62" s="26"/>
      <c r="BD62" s="26"/>
      <c r="BE62" s="57"/>
      <c r="BF62" s="59"/>
      <c r="BG62" s="57"/>
      <c r="BH62" s="5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row>
    <row r="63" spans="1:128" s="25" customFormat="1" ht="120" hidden="1" customHeight="1" x14ac:dyDescent="0.2">
      <c r="A63" s="626" t="str">
        <f>'CONTEXTO E IDENTIFICACIÓN'!A57</f>
        <v>R3</v>
      </c>
      <c r="B63" s="285" t="s">
        <v>8</v>
      </c>
      <c r="C63" s="365" t="str">
        <f>'CONTEXTO E IDENTIFICACIÓN'!D$57</f>
        <v>Direccionamiento Estratégico y Planeación</v>
      </c>
      <c r="D63" s="365" t="str">
        <f>'CONTEXTO E IDENTIFICACIÓN'!F$57</f>
        <v>Gestión Estratégica</v>
      </c>
      <c r="E63" s="629" t="str">
        <f>'CONTEXTO E IDENTIFICACIÓN'!N57</f>
        <v>Posibilidad de pérdida Reputacional por Ia inconsistencias en la información reportada en los aplicativos internos y externos de la entidad debido a: 
1. Asignación inadecuada de perfiles de usuario en los sistemas de información.
2. Presión de superiores jerárquicamente para la alteración o uso indebido de los sistemas de información.
3. Ausencia de lineamientos para el registro de información en los aplicativos. 
4. Acciones intencionadas por las personas con acceso a los aplicativos para alterar la información. 
5. Desconocimiento de los aplicativos y su funcionamiento por parte de los servidores públicos.</v>
      </c>
      <c r="F63" s="632">
        <f>'PROB E IMPACTO INHERENTE'!H11</f>
        <v>0.4</v>
      </c>
      <c r="G63" s="635">
        <f>'PROB E IMPACTO INHERENTE'!P11</f>
        <v>0.8</v>
      </c>
      <c r="H63" s="317">
        <v>1</v>
      </c>
      <c r="I63" s="286" t="s">
        <v>459</v>
      </c>
      <c r="J63" s="287" t="s">
        <v>453</v>
      </c>
      <c r="K63" s="287" t="s">
        <v>454</v>
      </c>
      <c r="L63" s="287" t="str">
        <f t="shared" si="0"/>
        <v>El Responsable asignado en la Oficina Asesora de Planeación verifica previamente el reporte de información que se va a cargar en los aplicativos internos y externos de competencia del proceso de Direccionamiento Estratégico y Planeación, por parte del enlace o líder de proceso responsable, realizando el respectivo cierre y notificando al Jefe de la OAP con el fin de garantizar que fue verificado el contenido y su consistencia. En caso de identificar inconsistencias o falencias en el reporte, se realiza contacto a través de correo electrónico con el enlace o líder de proceso responsable para corregir la información.  
Evidencia: Correo electrónico con la notificación de cierre de periodo y/o correo electrónico para corregir información (Si aplica).</v>
      </c>
      <c r="M63" s="286" t="s">
        <v>288</v>
      </c>
      <c r="N63" s="288" t="s">
        <v>7</v>
      </c>
      <c r="O63" s="254" t="s">
        <v>16</v>
      </c>
      <c r="P63" s="251">
        <f>+IF(O63=FÓRMULAS!$E$4,FÓRMULAS!$F$4,IF(O63=FÓRMULAS!$E$5,FÓRMULAS!$F$5,IF(O63=FÓRMULAS!$E$6,FÓRMULAS!$F$6,"")))</f>
        <v>0.25</v>
      </c>
      <c r="Q63" s="251" t="str">
        <f>+IF(OR(O63=FÓRMULAS!$O$4,O63=FÓRMULAS!$O$5),FÓRMULAS!$P$5,IF(O63=FÓRMULAS!$O$6,FÓRMULAS!$P$6,""))</f>
        <v>Probabilidad</v>
      </c>
      <c r="R63" s="254" t="s">
        <v>103</v>
      </c>
      <c r="S63" s="251">
        <f>+IF(R63=FÓRMULAS!$H$4,FÓRMULAS!$I$4,IF(R63=FÓRMULAS!$H$5,FÓRMULAS!$I$5,""))</f>
        <v>0.15</v>
      </c>
      <c r="T63" s="259" t="s">
        <v>902</v>
      </c>
      <c r="U63" s="259" t="s">
        <v>903</v>
      </c>
      <c r="V63" s="259" t="s">
        <v>904</v>
      </c>
      <c r="W63" s="251">
        <f t="shared" si="1"/>
        <v>0.4</v>
      </c>
      <c r="X63" s="251">
        <f>IF(Q63=FÓRMULAS!$P$5,F$63-(F$63*W63),F$63)</f>
        <v>0.24</v>
      </c>
      <c r="Y63" s="321">
        <f>IF(Q63=FÓRMULAS!$P$6,G$63-(G$63*W63),G$63)</f>
        <v>0.8</v>
      </c>
      <c r="Z63" s="638">
        <f>+IF(X66="","",X66)</f>
        <v>0.4</v>
      </c>
      <c r="AA63" s="641">
        <f t="shared" ref="AA63" si="3">+IF(Y66="","",Y66)</f>
        <v>0.8</v>
      </c>
      <c r="AB63" s="324">
        <v>0</v>
      </c>
      <c r="AC63" s="288">
        <v>0</v>
      </c>
      <c r="AD63" s="288">
        <v>0</v>
      </c>
      <c r="AE63" s="288">
        <v>0</v>
      </c>
      <c r="AF63" s="289">
        <v>0</v>
      </c>
      <c r="AG63" s="281" t="s">
        <v>6</v>
      </c>
      <c r="AH63" s="24" t="s">
        <v>16</v>
      </c>
      <c r="AI63" s="24" t="s">
        <v>6</v>
      </c>
      <c r="AJ63" s="24" t="s">
        <v>6</v>
      </c>
      <c r="AK63" s="24" t="s">
        <v>6</v>
      </c>
      <c r="AL63" s="24" t="s">
        <v>25</v>
      </c>
      <c r="AM63" s="24" t="s">
        <v>103</v>
      </c>
      <c r="AN63" s="24" t="s">
        <v>87</v>
      </c>
      <c r="AO63" s="24" t="s">
        <v>89</v>
      </c>
      <c r="AP63" s="24" t="s">
        <v>91</v>
      </c>
      <c r="AQ63" s="24" t="s">
        <v>99</v>
      </c>
      <c r="AR63" s="51" t="s">
        <v>94</v>
      </c>
      <c r="AS63" s="51" t="s">
        <v>96</v>
      </c>
      <c r="AT63" s="51" t="s">
        <v>98</v>
      </c>
      <c r="AU63" s="24">
        <v>15</v>
      </c>
      <c r="AV63" s="24">
        <v>15</v>
      </c>
      <c r="AW63" s="24">
        <v>15</v>
      </c>
      <c r="AX63" s="24">
        <v>15</v>
      </c>
      <c r="AY63" s="24">
        <v>15</v>
      </c>
      <c r="AZ63" s="24">
        <v>15</v>
      </c>
      <c r="BA63" s="24">
        <v>10</v>
      </c>
      <c r="BB63" s="49">
        <v>100</v>
      </c>
      <c r="BC63" s="26" t="s">
        <v>138</v>
      </c>
      <c r="BD63" s="26" t="s">
        <v>138</v>
      </c>
      <c r="BE63" s="50">
        <v>2</v>
      </c>
      <c r="BF63" s="650">
        <v>2</v>
      </c>
      <c r="BG63" s="50">
        <v>2</v>
      </c>
      <c r="BH63" s="650">
        <v>2</v>
      </c>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row>
    <row r="64" spans="1:128" s="25" customFormat="1" ht="108" hidden="1" customHeight="1" x14ac:dyDescent="0.2">
      <c r="A64" s="627"/>
      <c r="B64" s="27" t="s">
        <v>8</v>
      </c>
      <c r="C64" s="366" t="str">
        <f>'CONTEXTO E IDENTIFICACIÓN'!D$57</f>
        <v>Direccionamiento Estratégico y Planeación</v>
      </c>
      <c r="D64" s="366" t="str">
        <f>'CONTEXTO E IDENTIFICACIÓN'!F$57</f>
        <v>Gestión Estratégica</v>
      </c>
      <c r="E64" s="630"/>
      <c r="F64" s="633"/>
      <c r="G64" s="636"/>
      <c r="H64" s="318">
        <v>2</v>
      </c>
      <c r="I64" s="274" t="s">
        <v>459</v>
      </c>
      <c r="J64" s="275" t="s">
        <v>455</v>
      </c>
      <c r="K64" s="275" t="s">
        <v>456</v>
      </c>
      <c r="L64" s="275" t="str">
        <f t="shared" si="0"/>
        <v xml:space="preserve">El Responsable asignado en la Oficina Asesora de Planeación verifica anualmente el reporte de usuarios activos en los aplicativos internos y externos de competencia del proceso de Direccionamiento Estratégico y Planeación, con el fin de asegurar que se encuentren perfiles de usuario solo para funcionarios activos y se cumplan las condiciones de seguridad y acceso a los aplicativos. En caso de identificar inconsistencias, se procede a realizar la indagación respectiva y tomar las medidas de control necesarias. 
Evidencia: Reporte de usuarios registrados en los aplicativos de competencia del proceso de Direccionamiento Estratégico y Planeación, verificado por el responsable de la OAP. </v>
      </c>
      <c r="M64" s="274" t="s">
        <v>289</v>
      </c>
      <c r="N64" s="24" t="s">
        <v>7</v>
      </c>
      <c r="O64" s="255" t="s">
        <v>16</v>
      </c>
      <c r="P64" s="252">
        <f>+IF(O64=FÓRMULAS!$E$4,FÓRMULAS!$F$4,IF(O64=FÓRMULAS!$E$5,FÓRMULAS!$F$5,IF(O64=FÓRMULAS!$E$6,FÓRMULAS!$F$6,"")))</f>
        <v>0.25</v>
      </c>
      <c r="Q64" s="252" t="str">
        <f>+IF(OR(O64=FÓRMULAS!$O$4,O64=FÓRMULAS!$O$5),FÓRMULAS!$P$5,IF(O64=FÓRMULAS!$O$6,FÓRMULAS!$P$6,""))</f>
        <v>Probabilidad</v>
      </c>
      <c r="R64" s="255" t="s">
        <v>103</v>
      </c>
      <c r="S64" s="252">
        <f>+IF(R64=FÓRMULAS!$H$4,FÓRMULAS!$I$4,IF(R64=FÓRMULAS!$H$5,FÓRMULAS!$I$5,""))</f>
        <v>0.15</v>
      </c>
      <c r="T64" s="260" t="s">
        <v>902</v>
      </c>
      <c r="U64" s="260" t="s">
        <v>903</v>
      </c>
      <c r="V64" s="260" t="s">
        <v>904</v>
      </c>
      <c r="W64" s="252">
        <f t="shared" si="1"/>
        <v>0.4</v>
      </c>
      <c r="X64" s="252">
        <f>IF(Q64=FÓRMULAS!$P$5,F$63-(F$63*W64),F$63)</f>
        <v>0.24</v>
      </c>
      <c r="Y64" s="322">
        <f>IF(Q64=FÓRMULAS!$P$6,G$63-(G$63*W64),G$63)</f>
        <v>0.8</v>
      </c>
      <c r="Z64" s="639"/>
      <c r="AA64" s="642"/>
      <c r="AB64" s="325">
        <v>1</v>
      </c>
      <c r="AC64" s="24">
        <v>0</v>
      </c>
      <c r="AD64" s="24">
        <v>0</v>
      </c>
      <c r="AE64" s="24">
        <v>0</v>
      </c>
      <c r="AF64" s="290">
        <v>1</v>
      </c>
      <c r="AG64" s="281" t="s">
        <v>19</v>
      </c>
      <c r="AH64" s="24" t="s">
        <v>16</v>
      </c>
      <c r="AI64" s="24" t="s">
        <v>19</v>
      </c>
      <c r="AJ64" s="24" t="s">
        <v>6</v>
      </c>
      <c r="AK64" s="24" t="s">
        <v>6</v>
      </c>
      <c r="AL64" s="24" t="s">
        <v>24</v>
      </c>
      <c r="AM64" s="24" t="s">
        <v>103</v>
      </c>
      <c r="AN64" s="24" t="s">
        <v>87</v>
      </c>
      <c r="AO64" s="24" t="s">
        <v>89</v>
      </c>
      <c r="AP64" s="24" t="s">
        <v>91</v>
      </c>
      <c r="AQ64" s="24" t="s">
        <v>99</v>
      </c>
      <c r="AR64" s="51" t="s">
        <v>94</v>
      </c>
      <c r="AS64" s="51" t="s">
        <v>96</v>
      </c>
      <c r="AT64" s="51" t="s">
        <v>98</v>
      </c>
      <c r="AU64" s="24">
        <v>15</v>
      </c>
      <c r="AV64" s="24">
        <v>15</v>
      </c>
      <c r="AW64" s="24">
        <v>15</v>
      </c>
      <c r="AX64" s="24">
        <v>15</v>
      </c>
      <c r="AY64" s="24">
        <v>15</v>
      </c>
      <c r="AZ64" s="24">
        <v>15</v>
      </c>
      <c r="BA64" s="24">
        <v>10</v>
      </c>
      <c r="BB64" s="49">
        <v>100</v>
      </c>
      <c r="BC64" s="26" t="s">
        <v>138</v>
      </c>
      <c r="BD64" s="26" t="s">
        <v>138</v>
      </c>
      <c r="BE64" s="50">
        <v>2</v>
      </c>
      <c r="BF64" s="650"/>
      <c r="BG64" s="50">
        <v>2</v>
      </c>
      <c r="BH64" s="650"/>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row>
    <row r="65" spans="1:128" s="25" customFormat="1" ht="108" hidden="1" customHeight="1" x14ac:dyDescent="0.2">
      <c r="A65" s="627"/>
      <c r="B65" s="27" t="s">
        <v>8</v>
      </c>
      <c r="C65" s="366" t="str">
        <f>'CONTEXTO E IDENTIFICACIÓN'!D$57</f>
        <v>Direccionamiento Estratégico y Planeación</v>
      </c>
      <c r="D65" s="366" t="str">
        <f>'CONTEXTO E IDENTIFICACIÓN'!F$57</f>
        <v>Gestión Estratégica</v>
      </c>
      <c r="E65" s="630"/>
      <c r="F65" s="633"/>
      <c r="G65" s="636"/>
      <c r="H65" s="318">
        <v>3</v>
      </c>
      <c r="I65" s="274" t="s">
        <v>459</v>
      </c>
      <c r="J65" s="275" t="s">
        <v>457</v>
      </c>
      <c r="K65" s="275" t="s">
        <v>458</v>
      </c>
      <c r="L65" s="275" t="str">
        <f t="shared" si="0"/>
        <v>El Responsable asignado en la Oficina Asesora de Planeación revisa cada vez que la información sea entregada por los responsables previo al cargue en los aplicativos internos y externos de la entidad, asegurando la consistencia de los datos entregados y posteriormente remitiendo correo electrónico autorizando su cargue en el sistema. En caso de identificar inconsistencias o falencias en el reporte, se realiza contacto a través de correo electrónico con el enlace o responsable para corregir la información.  
Evidencia: Correo electrónico de Visto Bueno de la OAP para el cargue en SINERGIA o Correo electrónico de notificación de cargue por el responsable.</v>
      </c>
      <c r="M65" s="274" t="s">
        <v>146</v>
      </c>
      <c r="N65" s="24" t="s">
        <v>7</v>
      </c>
      <c r="O65" s="255" t="s">
        <v>16</v>
      </c>
      <c r="P65" s="252">
        <f>+IF(O65=FÓRMULAS!$E$4,FÓRMULAS!$F$4,IF(O65=FÓRMULAS!$E$5,FÓRMULAS!$F$5,IF(O65=FÓRMULAS!$E$6,FÓRMULAS!$F$6,"")))</f>
        <v>0.25</v>
      </c>
      <c r="Q65" s="252" t="str">
        <f>+IF(OR(O65=FÓRMULAS!$O$4,O65=FÓRMULAS!$O$5),FÓRMULAS!$P$5,IF(O65=FÓRMULAS!$O$6,FÓRMULAS!$P$6,""))</f>
        <v>Probabilidad</v>
      </c>
      <c r="R65" s="255" t="s">
        <v>103</v>
      </c>
      <c r="S65" s="252">
        <f>+IF(R65=FÓRMULAS!$H$4,FÓRMULAS!$I$4,IF(R65=FÓRMULAS!$H$5,FÓRMULAS!$I$5,""))</f>
        <v>0.15</v>
      </c>
      <c r="T65" s="260" t="s">
        <v>902</v>
      </c>
      <c r="U65" s="260" t="s">
        <v>903</v>
      </c>
      <c r="V65" s="260" t="s">
        <v>904</v>
      </c>
      <c r="W65" s="252">
        <f t="shared" si="1"/>
        <v>0.4</v>
      </c>
      <c r="X65" s="252">
        <f>IF(Q65=FÓRMULAS!$P$5,F$63-(F$63*W65),F$63)</f>
        <v>0.24</v>
      </c>
      <c r="Y65" s="322">
        <f>IF(Q65=FÓRMULAS!$P$6,G$63-(G$63*W65),G$63)</f>
        <v>0.8</v>
      </c>
      <c r="Z65" s="639"/>
      <c r="AA65" s="642"/>
      <c r="AB65" s="325">
        <v>0</v>
      </c>
      <c r="AC65" s="24">
        <v>0</v>
      </c>
      <c r="AD65" s="24">
        <v>0</v>
      </c>
      <c r="AE65" s="24">
        <v>0</v>
      </c>
      <c r="AF65" s="290">
        <v>0</v>
      </c>
      <c r="AG65" s="281" t="s">
        <v>6</v>
      </c>
      <c r="AH65" s="24" t="s">
        <v>16</v>
      </c>
      <c r="AI65" s="24" t="s">
        <v>6</v>
      </c>
      <c r="AJ65" s="24" t="s">
        <v>6</v>
      </c>
      <c r="AK65" s="24" t="s">
        <v>6</v>
      </c>
      <c r="AL65" s="24" t="s">
        <v>25</v>
      </c>
      <c r="AM65" s="24" t="s">
        <v>103</v>
      </c>
      <c r="AN65" s="24" t="s">
        <v>87</v>
      </c>
      <c r="AO65" s="24" t="s">
        <v>89</v>
      </c>
      <c r="AP65" s="24" t="s">
        <v>91</v>
      </c>
      <c r="AQ65" s="24" t="s">
        <v>99</v>
      </c>
      <c r="AR65" s="51" t="s">
        <v>94</v>
      </c>
      <c r="AS65" s="51" t="s">
        <v>96</v>
      </c>
      <c r="AT65" s="51" t="s">
        <v>98</v>
      </c>
      <c r="AU65" s="24">
        <v>15</v>
      </c>
      <c r="AV65" s="24">
        <v>15</v>
      </c>
      <c r="AW65" s="24">
        <v>15</v>
      </c>
      <c r="AX65" s="24">
        <v>15</v>
      </c>
      <c r="AY65" s="24">
        <v>15</v>
      </c>
      <c r="AZ65" s="24">
        <v>15</v>
      </c>
      <c r="BA65" s="24">
        <v>10</v>
      </c>
      <c r="BB65" s="49">
        <v>100</v>
      </c>
      <c r="BC65" s="26" t="s">
        <v>138</v>
      </c>
      <c r="BD65" s="26" t="s">
        <v>138</v>
      </c>
      <c r="BE65" s="50">
        <v>2</v>
      </c>
      <c r="BF65" s="650"/>
      <c r="BG65" s="50">
        <v>2</v>
      </c>
      <c r="BH65" s="650"/>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row>
    <row r="66" spans="1:128" s="25" customFormat="1" ht="39" hidden="1" thickBot="1" x14ac:dyDescent="0.25">
      <c r="A66" s="628"/>
      <c r="B66" s="291"/>
      <c r="C66" s="367" t="str">
        <f>'CONTEXTO E IDENTIFICACIÓN'!D$57</f>
        <v>Direccionamiento Estratégico y Planeación</v>
      </c>
      <c r="D66" s="367" t="str">
        <f>'CONTEXTO E IDENTIFICACIÓN'!F$57</f>
        <v>Gestión Estratégica</v>
      </c>
      <c r="E66" s="631"/>
      <c r="F66" s="634"/>
      <c r="G66" s="637"/>
      <c r="H66" s="319">
        <v>4</v>
      </c>
      <c r="I66" s="292"/>
      <c r="J66" s="293"/>
      <c r="K66" s="293"/>
      <c r="L66" s="293" t="str">
        <f t="shared" si="0"/>
        <v xml:space="preserve">  </v>
      </c>
      <c r="M66" s="292"/>
      <c r="N66" s="294"/>
      <c r="O66" s="256"/>
      <c r="P66" s="253" t="str">
        <f>+IF(O66=FÓRMULAS!$E$4,FÓRMULAS!$F$4,IF(O66=FÓRMULAS!$E$5,FÓRMULAS!$F$5,IF(O66=FÓRMULAS!$E$6,FÓRMULAS!$F$6,"")))</f>
        <v/>
      </c>
      <c r="Q66" s="253" t="str">
        <f>+IF(OR(O66=FÓRMULAS!$O$4,O66=FÓRMULAS!$O$5),FÓRMULAS!$P$5,IF(O66=FÓRMULAS!$O$6,FÓRMULAS!$P$6,""))</f>
        <v/>
      </c>
      <c r="R66" s="256"/>
      <c r="S66" s="253" t="str">
        <f>+IF(R66=FÓRMULAS!$H$4,FÓRMULAS!$I$4,IF(R66=FÓRMULAS!$H$5,FÓRMULAS!$I$5,""))</f>
        <v/>
      </c>
      <c r="T66" s="261"/>
      <c r="U66" s="261"/>
      <c r="V66" s="261"/>
      <c r="W66" s="253" t="str">
        <f t="shared" si="1"/>
        <v/>
      </c>
      <c r="X66" s="253">
        <f>IF(Q66=FÓRMULAS!$P$5,F$63-(F$63*W66),F$63)</f>
        <v>0.4</v>
      </c>
      <c r="Y66" s="323">
        <f>IF(Q66=FÓRMULAS!$P$6,G$63-(G$63*W66),G$63)</f>
        <v>0.8</v>
      </c>
      <c r="Z66" s="640"/>
      <c r="AA66" s="643"/>
      <c r="AB66" s="326"/>
      <c r="AC66" s="294"/>
      <c r="AD66" s="294"/>
      <c r="AE66" s="294"/>
      <c r="AF66" s="295"/>
      <c r="AG66" s="281"/>
      <c r="AH66" s="24"/>
      <c r="AI66" s="24"/>
      <c r="AJ66" s="24"/>
      <c r="AK66" s="24"/>
      <c r="AL66" s="24"/>
      <c r="AM66" s="24"/>
      <c r="AN66" s="24"/>
      <c r="AO66" s="24"/>
      <c r="AP66" s="24"/>
      <c r="AQ66" s="24"/>
      <c r="AR66" s="60"/>
      <c r="AS66" s="60"/>
      <c r="AT66" s="60"/>
      <c r="AU66" s="24"/>
      <c r="AV66" s="24"/>
      <c r="AW66" s="24"/>
      <c r="AX66" s="24"/>
      <c r="AY66" s="24"/>
      <c r="AZ66" s="24"/>
      <c r="BA66" s="24"/>
      <c r="BB66" s="58"/>
      <c r="BC66" s="26"/>
      <c r="BD66" s="26"/>
      <c r="BE66" s="57"/>
      <c r="BF66" s="59"/>
      <c r="BG66" s="57"/>
      <c r="BH66" s="5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row>
    <row r="67" spans="1:128" s="25" customFormat="1" ht="108" hidden="1" customHeight="1" x14ac:dyDescent="0.2">
      <c r="A67" s="626" t="str">
        <f>'CONTEXTO E IDENTIFICACIÓN'!A58</f>
        <v>R4</v>
      </c>
      <c r="B67" s="285" t="s">
        <v>8</v>
      </c>
      <c r="C67" s="365" t="str">
        <f>'CONTEXTO E IDENTIFICACIÓN'!D$58</f>
        <v>Direccionamiento Estratégico y Planeación</v>
      </c>
      <c r="D67" s="365" t="str">
        <f>'CONTEXTO E IDENTIFICACIÓN'!F$58</f>
        <v>Gestión del SGI</v>
      </c>
      <c r="E67" s="629" t="str">
        <f>'CONTEXTO E IDENTIFICACIÓN'!N58</f>
        <v>Posibilidad de pérdida Reputacional por el incumplimiento de la meta de implementación del MIPG en la entidad, debido a:
1. Alta rotación de personal.
2. Falta de capacitación en los temas referentes al sistema de gestión y MIPG para el personal antiguo y nuevo de la Entidad.
3. No aplicación de medidas de control y seguimiento a los requisitos normativos desde el proceso de Direccionamiento Estratégico y Planeación.
4.  Falta de Direccionamiento para la aplicación de los objetivos del MIPG y reconocimiento de su utilidad en la entidad.</v>
      </c>
      <c r="F67" s="632">
        <f>'PROB E IMPACTO INHERENTE'!H12</f>
        <v>0.6</v>
      </c>
      <c r="G67" s="635">
        <f>'PROB E IMPACTO INHERENTE'!P12</f>
        <v>0.6</v>
      </c>
      <c r="H67" s="317">
        <v>1</v>
      </c>
      <c r="I67" s="286" t="s">
        <v>459</v>
      </c>
      <c r="J67" s="287" t="s">
        <v>462</v>
      </c>
      <c r="K67" s="287" t="s">
        <v>466</v>
      </c>
      <c r="L67" s="287" t="str">
        <f t="shared" si="0"/>
        <v>El Responsable asignado en la Oficina Asesora de Planeación verifica anualmente la articulación de los Planes Institucionales de la entidad con los requerimientos del MIPG en el momento de su actualización, con el fin de incluir las actividades que tengan que completarse de acuerdo con este modelo. Posteriormente, se remite al Comité Institucional de Gestión y Desempeño para su aprobación final. En caso de identificar inconsistencias o desalineaciones, se revisa para aplicar los ajustes necesarios y se informa a los responsables involucrados. 
Evidencias: Planes institucionales articulados con MIPG y aprobados por el Comité.</v>
      </c>
      <c r="M67" s="286" t="s">
        <v>290</v>
      </c>
      <c r="N67" s="288" t="s">
        <v>7</v>
      </c>
      <c r="O67" s="257" t="s">
        <v>16</v>
      </c>
      <c r="P67" s="251">
        <f>+IF(O67=FÓRMULAS!$E$4,FÓRMULAS!$F$4,IF(O67=FÓRMULAS!$E$5,FÓRMULAS!$F$5,IF(O67=FÓRMULAS!$E$6,FÓRMULAS!$F$6,"")))</f>
        <v>0.25</v>
      </c>
      <c r="Q67" s="251" t="str">
        <f>+IF(OR(O67=FÓRMULAS!$O$4,O67=FÓRMULAS!$O$5),FÓRMULAS!$P$5,IF(O67=FÓRMULAS!$O$6,FÓRMULAS!$P$6,""))</f>
        <v>Probabilidad</v>
      </c>
      <c r="R67" s="257" t="s">
        <v>103</v>
      </c>
      <c r="S67" s="251">
        <f>+IF(R67=FÓRMULAS!$H$4,FÓRMULAS!$I$4,IF(R67=FÓRMULAS!$H$5,FÓRMULAS!$I$5,""))</f>
        <v>0.15</v>
      </c>
      <c r="T67" s="262" t="s">
        <v>902</v>
      </c>
      <c r="U67" s="262" t="s">
        <v>903</v>
      </c>
      <c r="V67" s="262" t="s">
        <v>904</v>
      </c>
      <c r="W67" s="251">
        <f t="shared" si="1"/>
        <v>0.4</v>
      </c>
      <c r="X67" s="251">
        <f>IF(Q67=FÓRMULAS!$P$5,F$67-(F$67*W67),F$67)</f>
        <v>0.36</v>
      </c>
      <c r="Y67" s="321">
        <f>IF(Q67=FÓRMULAS!$P$6,G$67-(G$67*W67),G$67)</f>
        <v>0.6</v>
      </c>
      <c r="Z67" s="638">
        <f t="shared" ref="Z67:AA67" si="4">+IF(X70="","",X70)</f>
        <v>0.36</v>
      </c>
      <c r="AA67" s="641">
        <f t="shared" si="4"/>
        <v>0.6</v>
      </c>
      <c r="AB67" s="324">
        <v>1</v>
      </c>
      <c r="AC67" s="288">
        <v>0</v>
      </c>
      <c r="AD67" s="288">
        <v>0</v>
      </c>
      <c r="AE67" s="288">
        <v>0</v>
      </c>
      <c r="AF67" s="289">
        <v>1</v>
      </c>
      <c r="AG67" s="281" t="s">
        <v>19</v>
      </c>
      <c r="AH67" s="24" t="s">
        <v>17</v>
      </c>
      <c r="AI67" s="24" t="s">
        <v>6</v>
      </c>
      <c r="AJ67" s="24" t="s">
        <v>6</v>
      </c>
      <c r="AK67" s="24" t="s">
        <v>6</v>
      </c>
      <c r="AL67" s="24" t="s">
        <v>25</v>
      </c>
      <c r="AM67" s="24" t="s">
        <v>104</v>
      </c>
      <c r="AN67" s="24" t="s">
        <v>87</v>
      </c>
      <c r="AO67" s="24" t="s">
        <v>89</v>
      </c>
      <c r="AP67" s="24" t="s">
        <v>91</v>
      </c>
      <c r="AQ67" s="24" t="s">
        <v>100</v>
      </c>
      <c r="AR67" s="51" t="s">
        <v>94</v>
      </c>
      <c r="AS67" s="51" t="s">
        <v>96</v>
      </c>
      <c r="AT67" s="51" t="s">
        <v>98</v>
      </c>
      <c r="AU67" s="24">
        <v>15</v>
      </c>
      <c r="AV67" s="24">
        <v>15</v>
      </c>
      <c r="AW67" s="24">
        <v>15</v>
      </c>
      <c r="AX67" s="24">
        <v>10</v>
      </c>
      <c r="AY67" s="24">
        <v>15</v>
      </c>
      <c r="AZ67" s="24">
        <v>15</v>
      </c>
      <c r="BA67" s="24">
        <v>10</v>
      </c>
      <c r="BB67" s="49">
        <v>95</v>
      </c>
      <c r="BC67" s="26" t="s">
        <v>139</v>
      </c>
      <c r="BD67" s="26" t="s">
        <v>138</v>
      </c>
      <c r="BE67" s="50">
        <v>0</v>
      </c>
      <c r="BF67" s="650">
        <v>0.75</v>
      </c>
      <c r="BG67" s="50">
        <v>0</v>
      </c>
      <c r="BH67" s="650">
        <v>0.75</v>
      </c>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row>
    <row r="68" spans="1:128" s="25" customFormat="1" ht="117.2" hidden="1" customHeight="1" x14ac:dyDescent="0.2">
      <c r="A68" s="627"/>
      <c r="B68" s="27" t="s">
        <v>8</v>
      </c>
      <c r="C68" s="366" t="str">
        <f>'CONTEXTO E IDENTIFICACIÓN'!D$58</f>
        <v>Direccionamiento Estratégico y Planeación</v>
      </c>
      <c r="D68" s="366" t="str">
        <f>'CONTEXTO E IDENTIFICACIÓN'!F$58</f>
        <v>Gestión del SGI</v>
      </c>
      <c r="E68" s="630"/>
      <c r="F68" s="633"/>
      <c r="G68" s="636"/>
      <c r="H68" s="318">
        <v>2</v>
      </c>
      <c r="I68" s="274" t="s">
        <v>459</v>
      </c>
      <c r="J68" s="275" t="s">
        <v>463</v>
      </c>
      <c r="K68" s="275" t="s">
        <v>467</v>
      </c>
      <c r="L68" s="275" t="str">
        <f t="shared" si="0"/>
        <v>El Responsable asignado en la Oficina Asesora de Planeación realiza acompañamiento y seguimiento a los procesos involucrados en la evaluación del FURAG, identificando anualmente las acciones consolidadas que se deben implementar para incrementar o mantener el Índice de Desempeño Institucional (IDI) respecto a las políticas señaladas por MIPG. En caso de que no se estén cumplimiento los lineamientos del modelo, se deben crear nuevas estrategias para asegurar su implementación.
Evidencias: Archivo de acciones consolidadas para la implementación del FURAG.</v>
      </c>
      <c r="M68" s="274" t="s">
        <v>291</v>
      </c>
      <c r="N68" s="24" t="s">
        <v>7</v>
      </c>
      <c r="O68" s="258" t="s">
        <v>16</v>
      </c>
      <c r="P68" s="252">
        <f>+IF(O68=FÓRMULAS!$E$4,FÓRMULAS!$F$4,IF(O68=FÓRMULAS!$E$5,FÓRMULAS!$F$5,IF(O68=FÓRMULAS!$E$6,FÓRMULAS!$F$6,"")))</f>
        <v>0.25</v>
      </c>
      <c r="Q68" s="252" t="str">
        <f>+IF(OR(O68=FÓRMULAS!$O$4,O68=FÓRMULAS!$O$5),FÓRMULAS!$P$5,IF(O68=FÓRMULAS!$O$6,FÓRMULAS!$P$6,""))</f>
        <v>Probabilidad</v>
      </c>
      <c r="R68" s="258" t="s">
        <v>103</v>
      </c>
      <c r="S68" s="252">
        <f>+IF(R68=FÓRMULAS!$H$4,FÓRMULAS!$I$4,IF(R68=FÓRMULAS!$H$5,FÓRMULAS!$I$5,""))</f>
        <v>0.15</v>
      </c>
      <c r="T68" s="263" t="s">
        <v>902</v>
      </c>
      <c r="U68" s="263" t="s">
        <v>903</v>
      </c>
      <c r="V68" s="263" t="s">
        <v>904</v>
      </c>
      <c r="W68" s="252">
        <f t="shared" si="1"/>
        <v>0.4</v>
      </c>
      <c r="X68" s="252">
        <f>IF(Q68=FÓRMULAS!$P$5,F$67-(F$67*W68),F$67)</f>
        <v>0.36</v>
      </c>
      <c r="Y68" s="322">
        <f>IF(Q68=FÓRMULAS!$P$6,G$67-(G$67*W68),G$67)</f>
        <v>0.6</v>
      </c>
      <c r="Z68" s="639"/>
      <c r="AA68" s="642"/>
      <c r="AB68" s="325">
        <v>1</v>
      </c>
      <c r="AC68" s="24">
        <v>0</v>
      </c>
      <c r="AD68" s="24">
        <v>1</v>
      </c>
      <c r="AE68" s="24">
        <v>0</v>
      </c>
      <c r="AF68" s="290">
        <v>0</v>
      </c>
      <c r="AG68" s="281" t="s">
        <v>19</v>
      </c>
      <c r="AH68" s="24" t="s">
        <v>17</v>
      </c>
      <c r="AI68" s="24" t="s">
        <v>19</v>
      </c>
      <c r="AJ68" s="24" t="s">
        <v>6</v>
      </c>
      <c r="AK68" s="24" t="s">
        <v>6</v>
      </c>
      <c r="AL68" s="24" t="s">
        <v>24</v>
      </c>
      <c r="AM68" s="24" t="s">
        <v>103</v>
      </c>
      <c r="AN68" s="24" t="s">
        <v>87</v>
      </c>
      <c r="AO68" s="24" t="s">
        <v>89</v>
      </c>
      <c r="AP68" s="24" t="s">
        <v>91</v>
      </c>
      <c r="AQ68" s="24" t="s">
        <v>100</v>
      </c>
      <c r="AR68" s="51" t="s">
        <v>94</v>
      </c>
      <c r="AS68" s="51" t="s">
        <v>96</v>
      </c>
      <c r="AT68" s="51" t="s">
        <v>98</v>
      </c>
      <c r="AU68" s="24">
        <v>15</v>
      </c>
      <c r="AV68" s="24">
        <v>15</v>
      </c>
      <c r="AW68" s="24">
        <v>15</v>
      </c>
      <c r="AX68" s="24">
        <v>10</v>
      </c>
      <c r="AY68" s="24">
        <v>15</v>
      </c>
      <c r="AZ68" s="24">
        <v>15</v>
      </c>
      <c r="BA68" s="24">
        <v>10</v>
      </c>
      <c r="BB68" s="49">
        <v>95</v>
      </c>
      <c r="BC68" s="26" t="s">
        <v>138</v>
      </c>
      <c r="BD68" s="26" t="s">
        <v>138</v>
      </c>
      <c r="BE68" s="50">
        <v>1</v>
      </c>
      <c r="BF68" s="650"/>
      <c r="BG68" s="50">
        <v>1</v>
      </c>
      <c r="BH68" s="650"/>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row>
    <row r="69" spans="1:128" s="25" customFormat="1" ht="97.5" hidden="1" customHeight="1" x14ac:dyDescent="0.2">
      <c r="A69" s="627"/>
      <c r="B69" s="27" t="s">
        <v>8</v>
      </c>
      <c r="C69" s="366" t="str">
        <f>'CONTEXTO E IDENTIFICACIÓN'!D$58</f>
        <v>Direccionamiento Estratégico y Planeación</v>
      </c>
      <c r="D69" s="366" t="str">
        <f>'CONTEXTO E IDENTIFICACIÓN'!F$58</f>
        <v>Gestión del SGI</v>
      </c>
      <c r="E69" s="630"/>
      <c r="F69" s="633"/>
      <c r="G69" s="636"/>
      <c r="H69" s="318">
        <v>3</v>
      </c>
      <c r="I69" s="274" t="s">
        <v>460</v>
      </c>
      <c r="J69" s="275" t="s">
        <v>464</v>
      </c>
      <c r="K69" s="275" t="s">
        <v>468</v>
      </c>
      <c r="L69" s="275" t="str">
        <f t="shared" si="0"/>
        <v xml:space="preserve">El Responsable de la Oficina Asesora de Planeación realiza evaluaciones de conocimientos generales del MIPG de manera semestral a los servidores y contratistas, a través de actividades diseñadas desde la Oficina Asesora de Planeación (OAP) con el fin de identificar y fortalecer la apropiación de los conceptos asociados al modelo, generando oportunidades de mejora en caso de que se encuentren resultados desfavorables. 
Evidencias: Resultados del mecanismo de evaluación utilizado y/o material evidencia de la evaluación realizada. </v>
      </c>
      <c r="M69" s="274" t="s">
        <v>147</v>
      </c>
      <c r="N69" s="24" t="s">
        <v>7</v>
      </c>
      <c r="O69" s="255" t="s">
        <v>16</v>
      </c>
      <c r="P69" s="252">
        <f>+IF(O69=FÓRMULAS!$E$4,FÓRMULAS!$F$4,IF(O69=FÓRMULAS!$E$5,FÓRMULAS!$F$5,IF(O69=FÓRMULAS!$E$6,FÓRMULAS!$F$6,"")))</f>
        <v>0.25</v>
      </c>
      <c r="Q69" s="252" t="str">
        <f>+IF(OR(O69=FÓRMULAS!$O$4,O69=FÓRMULAS!$O$5),FÓRMULAS!$P$5,IF(O69=FÓRMULAS!$O$6,FÓRMULAS!$P$6,""))</f>
        <v>Probabilidad</v>
      </c>
      <c r="R69" s="255" t="s">
        <v>103</v>
      </c>
      <c r="S69" s="252">
        <f>+IF(R69=FÓRMULAS!$H$4,FÓRMULAS!$I$4,IF(R69=FÓRMULAS!$H$5,FÓRMULAS!$I$5,""))</f>
        <v>0.15</v>
      </c>
      <c r="T69" s="260" t="s">
        <v>902</v>
      </c>
      <c r="U69" s="260" t="s">
        <v>903</v>
      </c>
      <c r="V69" s="260" t="s">
        <v>904</v>
      </c>
      <c r="W69" s="252">
        <f t="shared" si="1"/>
        <v>0.4</v>
      </c>
      <c r="X69" s="252">
        <f>IF(Q69=FÓRMULAS!$P$5,F$67-(F$67*W69),F$67)</f>
        <v>0.36</v>
      </c>
      <c r="Y69" s="322">
        <f>IF(Q69=FÓRMULAS!$P$6,G$67-(G$67*W69),G$67)</f>
        <v>0.6</v>
      </c>
      <c r="Z69" s="639"/>
      <c r="AA69" s="642"/>
      <c r="AB69" s="325">
        <v>2</v>
      </c>
      <c r="AC69" s="24">
        <v>0</v>
      </c>
      <c r="AD69" s="24">
        <v>1</v>
      </c>
      <c r="AE69" s="24">
        <v>0</v>
      </c>
      <c r="AF69" s="290">
        <v>1</v>
      </c>
      <c r="AG69" s="281" t="s">
        <v>19</v>
      </c>
      <c r="AH69" s="24" t="s">
        <v>16</v>
      </c>
      <c r="AI69" s="24" t="s">
        <v>19</v>
      </c>
      <c r="AJ69" s="24" t="s">
        <v>6</v>
      </c>
      <c r="AK69" s="24" t="s">
        <v>6</v>
      </c>
      <c r="AL69" s="24" t="s">
        <v>27</v>
      </c>
      <c r="AM69" s="24" t="s">
        <v>103</v>
      </c>
      <c r="AN69" s="24" t="s">
        <v>87</v>
      </c>
      <c r="AO69" s="24" t="s">
        <v>89</v>
      </c>
      <c r="AP69" s="24" t="s">
        <v>91</v>
      </c>
      <c r="AQ69" s="24" t="s">
        <v>99</v>
      </c>
      <c r="AR69" s="51" t="s">
        <v>94</v>
      </c>
      <c r="AS69" s="51" t="s">
        <v>96</v>
      </c>
      <c r="AT69" s="51" t="s">
        <v>98</v>
      </c>
      <c r="AU69" s="24">
        <v>15</v>
      </c>
      <c r="AV69" s="24">
        <v>15</v>
      </c>
      <c r="AW69" s="24">
        <v>15</v>
      </c>
      <c r="AX69" s="24">
        <v>15</v>
      </c>
      <c r="AY69" s="24">
        <v>15</v>
      </c>
      <c r="AZ69" s="24">
        <v>15</v>
      </c>
      <c r="BA69" s="24">
        <v>10</v>
      </c>
      <c r="BB69" s="49">
        <v>100</v>
      </c>
      <c r="BC69" s="26" t="s">
        <v>138</v>
      </c>
      <c r="BD69" s="26" t="s">
        <v>138</v>
      </c>
      <c r="BE69" s="50">
        <v>1</v>
      </c>
      <c r="BF69" s="650"/>
      <c r="BG69" s="50">
        <v>1</v>
      </c>
      <c r="BH69" s="650"/>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row>
    <row r="70" spans="1:128" s="25" customFormat="1" ht="105.95" hidden="1" customHeight="1" thickBot="1" x14ac:dyDescent="0.25">
      <c r="A70" s="628"/>
      <c r="B70" s="291" t="s">
        <v>8</v>
      </c>
      <c r="C70" s="367" t="str">
        <f>'CONTEXTO E IDENTIFICACIÓN'!D$58</f>
        <v>Direccionamiento Estratégico y Planeación</v>
      </c>
      <c r="D70" s="367" t="str">
        <f>'CONTEXTO E IDENTIFICACIÓN'!F$58</f>
        <v>Gestión del SGI</v>
      </c>
      <c r="E70" s="631"/>
      <c r="F70" s="634"/>
      <c r="G70" s="637"/>
      <c r="H70" s="319">
        <v>4</v>
      </c>
      <c r="I70" s="292" t="s">
        <v>461</v>
      </c>
      <c r="J70" s="293" t="s">
        <v>465</v>
      </c>
      <c r="K70" s="293" t="s">
        <v>469</v>
      </c>
      <c r="L70" s="293" t="str">
        <f t="shared" si="0"/>
        <v>La Alta Dirección verifica anualmente el desempeño institucional de los sistemas de gestión e implementación de MIPG, con el fin de realizar la retroalimentación a los procesos de la entidad tomando las acciones de mejora pertinentes. En caso de encontrar desviaciones, se genera un plan de acción para fortalecer la implementación de los requerimientos necesarios del MIPG.
Evidencias: Presentación del desempeño institucional a la Alta Dirección, Acta de Comité presentación de resultados y/o plan de acción establecido desde la Alta Dirección.</v>
      </c>
      <c r="M70" s="292" t="s">
        <v>295</v>
      </c>
      <c r="N70" s="294" t="s">
        <v>7</v>
      </c>
      <c r="O70" s="256" t="s">
        <v>16</v>
      </c>
      <c r="P70" s="253">
        <f>+IF(O70=FÓRMULAS!$E$4,FÓRMULAS!$F$4,IF(O70=FÓRMULAS!$E$5,FÓRMULAS!$F$5,IF(O70=FÓRMULAS!$E$6,FÓRMULAS!$F$6,"")))</f>
        <v>0.25</v>
      </c>
      <c r="Q70" s="253" t="str">
        <f>+IF(OR(O70=FÓRMULAS!$O$4,O70=FÓRMULAS!$O$5),FÓRMULAS!$P$5,IF(O70=FÓRMULAS!$O$6,FÓRMULAS!$P$6,""))</f>
        <v>Probabilidad</v>
      </c>
      <c r="R70" s="256" t="s">
        <v>103</v>
      </c>
      <c r="S70" s="253">
        <f>+IF(R70=FÓRMULAS!$H$4,FÓRMULAS!$I$4,IF(R70=FÓRMULAS!$H$5,FÓRMULAS!$I$5,""))</f>
        <v>0.15</v>
      </c>
      <c r="T70" s="261" t="s">
        <v>902</v>
      </c>
      <c r="U70" s="261" t="s">
        <v>903</v>
      </c>
      <c r="V70" s="261" t="s">
        <v>904</v>
      </c>
      <c r="W70" s="253">
        <f t="shared" si="1"/>
        <v>0.4</v>
      </c>
      <c r="X70" s="253">
        <f>IF(Q70=FÓRMULAS!$P$5,F$67-(F$67*W70),F$67)</f>
        <v>0.36</v>
      </c>
      <c r="Y70" s="323">
        <f>IF(Q70=FÓRMULAS!$P$6,G$67-(G$67*W70),G$67)</f>
        <v>0.6</v>
      </c>
      <c r="Z70" s="640"/>
      <c r="AA70" s="643"/>
      <c r="AB70" s="326">
        <v>1</v>
      </c>
      <c r="AC70" s="294">
        <v>0</v>
      </c>
      <c r="AD70" s="294">
        <v>1</v>
      </c>
      <c r="AE70" s="294">
        <v>0</v>
      </c>
      <c r="AF70" s="295">
        <v>0</v>
      </c>
      <c r="AG70" s="281" t="s">
        <v>19</v>
      </c>
      <c r="AH70" s="24" t="s">
        <v>17</v>
      </c>
      <c r="AI70" s="24" t="s">
        <v>6</v>
      </c>
      <c r="AJ70" s="24" t="s">
        <v>6</v>
      </c>
      <c r="AK70" s="24" t="s">
        <v>6</v>
      </c>
      <c r="AL70" s="24" t="s">
        <v>24</v>
      </c>
      <c r="AM70" s="24" t="s">
        <v>103</v>
      </c>
      <c r="AN70" s="24" t="s">
        <v>87</v>
      </c>
      <c r="AO70" s="24" t="s">
        <v>89</v>
      </c>
      <c r="AP70" s="24" t="s">
        <v>91</v>
      </c>
      <c r="AQ70" s="24" t="s">
        <v>100</v>
      </c>
      <c r="AR70" s="51" t="s">
        <v>94</v>
      </c>
      <c r="AS70" s="51" t="s">
        <v>96</v>
      </c>
      <c r="AT70" s="51" t="s">
        <v>98</v>
      </c>
      <c r="AU70" s="24">
        <v>15</v>
      </c>
      <c r="AV70" s="24">
        <v>15</v>
      </c>
      <c r="AW70" s="24">
        <v>15</v>
      </c>
      <c r="AX70" s="24">
        <v>10</v>
      </c>
      <c r="AY70" s="24">
        <v>15</v>
      </c>
      <c r="AZ70" s="24">
        <v>15</v>
      </c>
      <c r="BA70" s="24">
        <v>10</v>
      </c>
      <c r="BB70" s="49">
        <v>95</v>
      </c>
      <c r="BC70" s="26" t="s">
        <v>138</v>
      </c>
      <c r="BD70" s="26" t="s">
        <v>138</v>
      </c>
      <c r="BE70" s="50">
        <v>1</v>
      </c>
      <c r="BF70" s="650"/>
      <c r="BG70" s="50">
        <v>1</v>
      </c>
      <c r="BH70" s="650"/>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row>
    <row r="71" spans="1:128" s="25" customFormat="1" ht="125.25" hidden="1" customHeight="1" x14ac:dyDescent="0.2">
      <c r="A71" s="626" t="str">
        <f>'CONTEXTO E IDENTIFICACIÓN'!A59</f>
        <v>R5</v>
      </c>
      <c r="B71" s="285" t="s">
        <v>8</v>
      </c>
      <c r="C71" s="365" t="str">
        <f>'CONTEXTO E IDENTIFICACIÓN'!D$59</f>
        <v>Direccionamiento Estratégico y Planeación</v>
      </c>
      <c r="D71" s="365" t="str">
        <f>'CONTEXTO E IDENTIFICACIÓN'!F$59</f>
        <v>Gestión del SGI</v>
      </c>
      <c r="E71" s="629" t="str">
        <f>'CONTEXTO E IDENTIFICACIÓN'!N59</f>
        <v xml:space="preserve">Posibilidad de pérdida Económica y Reputacional  por la gestión inadecuada de los impactos ambientales generados por la entidad debido a:
1. Falta de personal en sede Central y Direcciones Territoriales para el cubrimiento de las actividades del SGA.
2. Debilidad en el reporte de información ambiental desde las Diferentes Sedes.
3. Debilidad en el conocimiento de las buenas prácticas ambientales en el IGAC.
4. Recursos insuficientes para el cumplimiento y mantenimiento de las actividades asociadas a la gestión ambiental de la entidad.  </v>
      </c>
      <c r="F71" s="632">
        <f>'PROB E IMPACTO INHERENTE'!H13</f>
        <v>0.4</v>
      </c>
      <c r="G71" s="635">
        <f>'PROB E IMPACTO INHERENTE'!P13</f>
        <v>0.6</v>
      </c>
      <c r="H71" s="317">
        <v>1</v>
      </c>
      <c r="I71" s="286" t="s">
        <v>470</v>
      </c>
      <c r="J71" s="287" t="s">
        <v>472</v>
      </c>
      <c r="K71" s="287" t="s">
        <v>475</v>
      </c>
      <c r="L71" s="287" t="str">
        <f t="shared" si="0"/>
        <v xml:space="preserve">El Responsable del Sistema de Gestión Ambiental  revisa anualmente las actividades de los procesos a la luz de la normatividad ambiental vigente, y actualiza (si aplica) la Matriz de identificación y cumplimiento legal Ambiental y la Matriz de Identificación de aspectos y valoración de impactos ambientales, aplicando el procedimiento respectivo. En caso de encontrar desviaciones, el responsable del SGA ajustará las matrices y sensibilizará al proceso afectado a través de los medios de comunicación definidos por la entidad.
Evidencia:  Matriz de identificación y cumplimiento legal Ambiental actualizada y/o Matriz de Identificación de aspectos y valoración de impactos ambientales actualizada; y Sensibilizaciones realizadas (si aplica). </v>
      </c>
      <c r="M71" s="286" t="s">
        <v>292</v>
      </c>
      <c r="N71" s="288" t="s">
        <v>7</v>
      </c>
      <c r="O71" s="254" t="s">
        <v>16</v>
      </c>
      <c r="P71" s="251">
        <f>+IF(O71=FÓRMULAS!$E$4,FÓRMULAS!$F$4,IF(O71=FÓRMULAS!$E$5,FÓRMULAS!$F$5,IF(O71=FÓRMULAS!$E$6,FÓRMULAS!$F$6,"")))</f>
        <v>0.25</v>
      </c>
      <c r="Q71" s="251" t="str">
        <f>+IF(OR(O71=FÓRMULAS!$O$4,O71=FÓRMULAS!$O$5),FÓRMULAS!$P$5,IF(O71=FÓRMULAS!$O$6,FÓRMULAS!$P$6,""))</f>
        <v>Probabilidad</v>
      </c>
      <c r="R71" s="254" t="s">
        <v>103</v>
      </c>
      <c r="S71" s="251">
        <f>+IF(R71=FÓRMULAS!$H$4,FÓRMULAS!$I$4,IF(R71=FÓRMULAS!$H$5,FÓRMULAS!$I$5,""))</f>
        <v>0.15</v>
      </c>
      <c r="T71" s="259" t="s">
        <v>902</v>
      </c>
      <c r="U71" s="259" t="s">
        <v>903</v>
      </c>
      <c r="V71" s="259" t="s">
        <v>904</v>
      </c>
      <c r="W71" s="251">
        <f t="shared" si="1"/>
        <v>0.4</v>
      </c>
      <c r="X71" s="251">
        <f>IF(Q71=FÓRMULAS!$P$5,F$71-(F$71*W71),F$71)</f>
        <v>0.24</v>
      </c>
      <c r="Y71" s="321">
        <f>IF(Q71=FÓRMULAS!$P$6,G$71-(G$71*W71),G$71)</f>
        <v>0.6</v>
      </c>
      <c r="Z71" s="638">
        <f t="shared" ref="Z71:AA71" si="5">+IF(X74="","",X74)</f>
        <v>0.4</v>
      </c>
      <c r="AA71" s="641">
        <f t="shared" si="5"/>
        <v>0.6</v>
      </c>
      <c r="AB71" s="324">
        <v>1</v>
      </c>
      <c r="AC71" s="288">
        <v>0</v>
      </c>
      <c r="AD71" s="288">
        <v>0</v>
      </c>
      <c r="AE71" s="288">
        <v>0</v>
      </c>
      <c r="AF71" s="289">
        <v>1</v>
      </c>
      <c r="AG71" s="281" t="s">
        <v>19</v>
      </c>
      <c r="AH71" s="51" t="s">
        <v>16</v>
      </c>
      <c r="AI71" s="51" t="s">
        <v>6</v>
      </c>
      <c r="AJ71" s="51" t="s">
        <v>6</v>
      </c>
      <c r="AK71" s="51" t="s">
        <v>6</v>
      </c>
      <c r="AL71" s="51" t="s">
        <v>24</v>
      </c>
      <c r="AM71" s="24" t="s">
        <v>103</v>
      </c>
      <c r="AN71" s="24" t="s">
        <v>87</v>
      </c>
      <c r="AO71" s="24" t="s">
        <v>89</v>
      </c>
      <c r="AP71" s="24" t="s">
        <v>91</v>
      </c>
      <c r="AQ71" s="24" t="s">
        <v>99</v>
      </c>
      <c r="AR71" s="51" t="s">
        <v>94</v>
      </c>
      <c r="AS71" s="51" t="s">
        <v>96</v>
      </c>
      <c r="AT71" s="51" t="s">
        <v>98</v>
      </c>
      <c r="AU71" s="24">
        <v>15</v>
      </c>
      <c r="AV71" s="24">
        <v>15</v>
      </c>
      <c r="AW71" s="24">
        <v>15</v>
      </c>
      <c r="AX71" s="24">
        <v>15</v>
      </c>
      <c r="AY71" s="24">
        <v>15</v>
      </c>
      <c r="AZ71" s="24">
        <v>15</v>
      </c>
      <c r="BA71" s="24">
        <v>10</v>
      </c>
      <c r="BB71" s="49">
        <v>100</v>
      </c>
      <c r="BC71" s="26" t="s">
        <v>138</v>
      </c>
      <c r="BD71" s="26" t="s">
        <v>138</v>
      </c>
      <c r="BE71" s="50">
        <v>1</v>
      </c>
      <c r="BF71" s="650">
        <v>1</v>
      </c>
      <c r="BG71" s="50">
        <v>1</v>
      </c>
      <c r="BH71" s="650">
        <v>1</v>
      </c>
    </row>
    <row r="72" spans="1:128" s="25" customFormat="1" ht="137.25" hidden="1" customHeight="1" x14ac:dyDescent="0.2">
      <c r="A72" s="627"/>
      <c r="B72" s="27" t="s">
        <v>8</v>
      </c>
      <c r="C72" s="366" t="str">
        <f>'CONTEXTO E IDENTIFICACIÓN'!D$59</f>
        <v>Direccionamiento Estratégico y Planeación</v>
      </c>
      <c r="D72" s="366" t="str">
        <f>'CONTEXTO E IDENTIFICACIÓN'!F$59</f>
        <v>Gestión del SGI</v>
      </c>
      <c r="E72" s="630"/>
      <c r="F72" s="633"/>
      <c r="G72" s="636"/>
      <c r="H72" s="318">
        <v>2</v>
      </c>
      <c r="I72" s="274" t="s">
        <v>470</v>
      </c>
      <c r="J72" s="275" t="s">
        <v>473</v>
      </c>
      <c r="K72" s="275" t="s">
        <v>476</v>
      </c>
      <c r="L72" s="275" t="str">
        <f t="shared" si="0"/>
        <v>El Responsable del Sistema de Gestión Ambiental   realiza seguimiento trimestral al cumplimiento del Plan de Trabajo Ambiental en la Sede Central y en las Direcciones Territoriales, con el fin de asegurar la implementación de las actividades contempladas en el plan, verificando que la información incluida y reportada corresponda al avance conforme a las evidencias suministradas. En caso de encontrar novedades, el  responsable del SGA se comunicará con la persona que remitió el correo de seguimiento para que se hagan los ajustes pertinentes.
Evidencia: Plan de Trabajo Ambiental con el seguimiento trimestral, incluyendo los ajustes a los que haya lugar.</v>
      </c>
      <c r="M72" s="274" t="s">
        <v>319</v>
      </c>
      <c r="N72" s="24" t="s">
        <v>7</v>
      </c>
      <c r="O72" s="255" t="s">
        <v>16</v>
      </c>
      <c r="P72" s="252">
        <f>+IF(O72=FÓRMULAS!$E$4,FÓRMULAS!$F$4,IF(O72=FÓRMULAS!$E$5,FÓRMULAS!$F$5,IF(O72=FÓRMULAS!$E$6,FÓRMULAS!$F$6,"")))</f>
        <v>0.25</v>
      </c>
      <c r="Q72" s="252" t="str">
        <f>+IF(OR(O72=FÓRMULAS!$O$4,O72=FÓRMULAS!$O$5),FÓRMULAS!$P$5,IF(O72=FÓRMULAS!$O$6,FÓRMULAS!$P$6,""))</f>
        <v>Probabilidad</v>
      </c>
      <c r="R72" s="255" t="s">
        <v>103</v>
      </c>
      <c r="S72" s="252">
        <f>+IF(R72=FÓRMULAS!$H$4,FÓRMULAS!$I$4,IF(R72=FÓRMULAS!$H$5,FÓRMULAS!$I$5,""))</f>
        <v>0.15</v>
      </c>
      <c r="T72" s="260" t="s">
        <v>902</v>
      </c>
      <c r="U72" s="260" t="s">
        <v>903</v>
      </c>
      <c r="V72" s="260" t="s">
        <v>904</v>
      </c>
      <c r="W72" s="252">
        <f t="shared" si="1"/>
        <v>0.4</v>
      </c>
      <c r="X72" s="252">
        <f>IF(Q72=FÓRMULAS!$P$5,F$71-(F$71*W72),F$71)</f>
        <v>0.24</v>
      </c>
      <c r="Y72" s="322">
        <f>IF(Q72=FÓRMULAS!$P$6,G$71-(G$71*W72),G$71)</f>
        <v>0.6</v>
      </c>
      <c r="Z72" s="639"/>
      <c r="AA72" s="642"/>
      <c r="AB72" s="325">
        <v>4</v>
      </c>
      <c r="AC72" s="24">
        <v>1</v>
      </c>
      <c r="AD72" s="24">
        <v>1</v>
      </c>
      <c r="AE72" s="24">
        <v>1</v>
      </c>
      <c r="AF72" s="290">
        <v>1</v>
      </c>
      <c r="AG72" s="281" t="s">
        <v>19</v>
      </c>
      <c r="AH72" s="51" t="s">
        <v>16</v>
      </c>
      <c r="AI72" s="51" t="s">
        <v>6</v>
      </c>
      <c r="AJ72" s="51" t="s">
        <v>6</v>
      </c>
      <c r="AK72" s="51" t="s">
        <v>6</v>
      </c>
      <c r="AL72" s="51" t="s">
        <v>156</v>
      </c>
      <c r="AM72" s="24" t="s">
        <v>103</v>
      </c>
      <c r="AN72" s="24" t="s">
        <v>87</v>
      </c>
      <c r="AO72" s="24" t="s">
        <v>89</v>
      </c>
      <c r="AP72" s="24" t="s">
        <v>91</v>
      </c>
      <c r="AQ72" s="24" t="s">
        <v>99</v>
      </c>
      <c r="AR72" s="51" t="s">
        <v>94</v>
      </c>
      <c r="AS72" s="51" t="s">
        <v>96</v>
      </c>
      <c r="AT72" s="51" t="s">
        <v>98</v>
      </c>
      <c r="AU72" s="24">
        <v>15</v>
      </c>
      <c r="AV72" s="24">
        <v>15</v>
      </c>
      <c r="AW72" s="24">
        <v>15</v>
      </c>
      <c r="AX72" s="24">
        <v>15</v>
      </c>
      <c r="AY72" s="24">
        <v>15</v>
      </c>
      <c r="AZ72" s="24">
        <v>15</v>
      </c>
      <c r="BA72" s="24">
        <v>10</v>
      </c>
      <c r="BB72" s="49">
        <v>100</v>
      </c>
      <c r="BC72" s="26" t="s">
        <v>138</v>
      </c>
      <c r="BD72" s="26" t="s">
        <v>138</v>
      </c>
      <c r="BE72" s="50">
        <v>1</v>
      </c>
      <c r="BF72" s="650"/>
      <c r="BG72" s="50">
        <v>1</v>
      </c>
      <c r="BH72" s="650"/>
    </row>
    <row r="73" spans="1:128" s="25" customFormat="1" ht="123.95" hidden="1" customHeight="1" x14ac:dyDescent="0.2">
      <c r="A73" s="627"/>
      <c r="B73" s="27" t="s">
        <v>8</v>
      </c>
      <c r="C73" s="366" t="str">
        <f>'CONTEXTO E IDENTIFICACIÓN'!D$59</f>
        <v>Direccionamiento Estratégico y Planeación</v>
      </c>
      <c r="D73" s="366" t="str">
        <f>'CONTEXTO E IDENTIFICACIÓN'!F$59</f>
        <v>Gestión del SGI</v>
      </c>
      <c r="E73" s="630"/>
      <c r="F73" s="633"/>
      <c r="G73" s="636"/>
      <c r="H73" s="318">
        <v>3</v>
      </c>
      <c r="I73" s="274" t="s">
        <v>471</v>
      </c>
      <c r="J73" s="275" t="s">
        <v>474</v>
      </c>
      <c r="K73" s="275" t="s">
        <v>477</v>
      </c>
      <c r="L73" s="275" t="str">
        <f t="shared" si="0"/>
        <v>El Responsable asignado en la Dirección Territorial para el SGA verifica el cumplimiento trimestral de las actividades contempladas en la Matriz de identificación y cumplimiento legal Ambiental y la Matriz de Identificación de aspectos y valoración de impactos ambientales, realizando el reporte respectivo de acuerdo con los controles operacionales de las matrices y la periodicidad definida en cada uno. Luego de su envío, en caso de encontrar novedades, el responsable del SGA se comunicará con la persona que realizó el reporte para que se hagan los ajustes pertinentes.
Evidencia: Correo de reporte de cumplimiento de los controles operacionales de las matrices por la Dirección Territorial</v>
      </c>
      <c r="M73" s="274" t="s">
        <v>293</v>
      </c>
      <c r="N73" s="24" t="s">
        <v>7</v>
      </c>
      <c r="O73" s="255" t="s">
        <v>16</v>
      </c>
      <c r="P73" s="252">
        <f>+IF(O73=FÓRMULAS!$E$4,FÓRMULAS!$F$4,IF(O73=FÓRMULAS!$E$5,FÓRMULAS!$F$5,IF(O73=FÓRMULAS!$E$6,FÓRMULAS!$F$6,"")))</f>
        <v>0.25</v>
      </c>
      <c r="Q73" s="252" t="str">
        <f>+IF(OR(O73=FÓRMULAS!$O$4,O73=FÓRMULAS!$O$5),FÓRMULAS!$P$5,IF(O73=FÓRMULAS!$O$6,FÓRMULAS!$P$6,""))</f>
        <v>Probabilidad</v>
      </c>
      <c r="R73" s="255" t="s">
        <v>103</v>
      </c>
      <c r="S73" s="252">
        <f>+IF(R73=FÓRMULAS!$H$4,FÓRMULAS!$I$4,IF(R73=FÓRMULAS!$H$5,FÓRMULAS!$I$5,""))</f>
        <v>0.15</v>
      </c>
      <c r="T73" s="260" t="s">
        <v>902</v>
      </c>
      <c r="U73" s="260" t="s">
        <v>903</v>
      </c>
      <c r="V73" s="260" t="s">
        <v>904</v>
      </c>
      <c r="W73" s="252">
        <f t="shared" si="1"/>
        <v>0.4</v>
      </c>
      <c r="X73" s="252">
        <f>IF(Q73=FÓRMULAS!$P$5,F$71-(F$71*W73),F$71)</f>
        <v>0.24</v>
      </c>
      <c r="Y73" s="322">
        <f>IF(Q73=FÓRMULAS!$P$6,G$71-(G$71*W73),G$71)</f>
        <v>0.6</v>
      </c>
      <c r="Z73" s="639"/>
      <c r="AA73" s="642"/>
      <c r="AB73" s="325">
        <v>4</v>
      </c>
      <c r="AC73" s="24">
        <v>1</v>
      </c>
      <c r="AD73" s="24">
        <v>1</v>
      </c>
      <c r="AE73" s="24">
        <v>1</v>
      </c>
      <c r="AF73" s="290">
        <v>1</v>
      </c>
      <c r="AG73" s="281" t="s">
        <v>19</v>
      </c>
      <c r="AH73" s="51" t="s">
        <v>17</v>
      </c>
      <c r="AI73" s="51" t="s">
        <v>6</v>
      </c>
      <c r="AJ73" s="51" t="s">
        <v>6</v>
      </c>
      <c r="AK73" s="51" t="s">
        <v>6</v>
      </c>
      <c r="AL73" s="51" t="s">
        <v>25</v>
      </c>
      <c r="AM73" s="24" t="s">
        <v>103</v>
      </c>
      <c r="AN73" s="24" t="s">
        <v>87</v>
      </c>
      <c r="AO73" s="24" t="s">
        <v>89</v>
      </c>
      <c r="AP73" s="24" t="s">
        <v>91</v>
      </c>
      <c r="AQ73" s="24" t="s">
        <v>100</v>
      </c>
      <c r="AR73" s="51" t="s">
        <v>94</v>
      </c>
      <c r="AS73" s="51" t="s">
        <v>96</v>
      </c>
      <c r="AT73" s="51" t="s">
        <v>98</v>
      </c>
      <c r="AU73" s="24">
        <v>15</v>
      </c>
      <c r="AV73" s="24">
        <v>15</v>
      </c>
      <c r="AW73" s="24">
        <v>15</v>
      </c>
      <c r="AX73" s="24">
        <v>10</v>
      </c>
      <c r="AY73" s="24">
        <v>15</v>
      </c>
      <c r="AZ73" s="24">
        <v>15</v>
      </c>
      <c r="BA73" s="24">
        <v>10</v>
      </c>
      <c r="BB73" s="49">
        <v>95</v>
      </c>
      <c r="BC73" s="26" t="s">
        <v>138</v>
      </c>
      <c r="BD73" s="26" t="s">
        <v>138</v>
      </c>
      <c r="BE73" s="50">
        <v>1</v>
      </c>
      <c r="BF73" s="650"/>
      <c r="BG73" s="50">
        <v>1</v>
      </c>
      <c r="BH73" s="650"/>
    </row>
    <row r="74" spans="1:128" s="25" customFormat="1" ht="24" hidden="1" customHeight="1" thickBot="1" x14ac:dyDescent="0.25">
      <c r="A74" s="628"/>
      <c r="B74" s="291"/>
      <c r="C74" s="367" t="str">
        <f>'CONTEXTO E IDENTIFICACIÓN'!D$59</f>
        <v>Direccionamiento Estratégico y Planeación</v>
      </c>
      <c r="D74" s="367" t="str">
        <f>'CONTEXTO E IDENTIFICACIÓN'!F$59</f>
        <v>Gestión del SGI</v>
      </c>
      <c r="E74" s="631"/>
      <c r="F74" s="634"/>
      <c r="G74" s="637"/>
      <c r="H74" s="319">
        <v>4</v>
      </c>
      <c r="I74" s="292"/>
      <c r="J74" s="293"/>
      <c r="K74" s="293"/>
      <c r="L74" s="293" t="str">
        <f t="shared" si="0"/>
        <v xml:space="preserve">  </v>
      </c>
      <c r="M74" s="292"/>
      <c r="N74" s="294"/>
      <c r="O74" s="256"/>
      <c r="P74" s="253" t="str">
        <f>+IF(O74=FÓRMULAS!$E$4,FÓRMULAS!$F$4,IF(O74=FÓRMULAS!$E$5,FÓRMULAS!$F$5,IF(O74=FÓRMULAS!$E$6,FÓRMULAS!$F$6,"")))</f>
        <v/>
      </c>
      <c r="Q74" s="253" t="str">
        <f>+IF(OR(O74=FÓRMULAS!$O$4,O74=FÓRMULAS!$O$5),FÓRMULAS!$P$5,IF(O74=FÓRMULAS!$O$6,FÓRMULAS!$P$6,""))</f>
        <v/>
      </c>
      <c r="R74" s="256"/>
      <c r="S74" s="253" t="str">
        <f>+IF(R74=FÓRMULAS!$H$4,FÓRMULAS!$I$4,IF(R74=FÓRMULAS!$H$5,FÓRMULAS!$I$5,""))</f>
        <v/>
      </c>
      <c r="T74" s="261"/>
      <c r="U74" s="261"/>
      <c r="V74" s="261"/>
      <c r="W74" s="253" t="str">
        <f t="shared" si="1"/>
        <v/>
      </c>
      <c r="X74" s="253">
        <f>IF(Q74=FÓRMULAS!$P$5,F$71-(F$71*W74),F$71)</f>
        <v>0.4</v>
      </c>
      <c r="Y74" s="323">
        <f>IF(Q74=FÓRMULAS!$P$6,G$71-(G$71*W74),G$71)</f>
        <v>0.6</v>
      </c>
      <c r="Z74" s="640"/>
      <c r="AA74" s="643"/>
      <c r="AB74" s="326"/>
      <c r="AC74" s="294"/>
      <c r="AD74" s="294"/>
      <c r="AE74" s="294"/>
      <c r="AF74" s="295"/>
      <c r="AG74" s="281"/>
      <c r="AH74" s="60"/>
      <c r="AI74" s="60"/>
      <c r="AJ74" s="60"/>
      <c r="AK74" s="60"/>
      <c r="AL74" s="60"/>
      <c r="AM74" s="24"/>
      <c r="AN74" s="24"/>
      <c r="AO74" s="24"/>
      <c r="AP74" s="24"/>
      <c r="AQ74" s="24"/>
      <c r="AR74" s="60"/>
      <c r="AS74" s="60"/>
      <c r="AT74" s="60"/>
      <c r="AU74" s="24"/>
      <c r="AV74" s="24"/>
      <c r="AW74" s="24"/>
      <c r="AX74" s="24"/>
      <c r="AY74" s="24"/>
      <c r="AZ74" s="24"/>
      <c r="BA74" s="24"/>
      <c r="BB74" s="58"/>
      <c r="BC74" s="26"/>
      <c r="BD74" s="26"/>
      <c r="BE74" s="57"/>
      <c r="BF74" s="59"/>
      <c r="BG74" s="57"/>
      <c r="BH74" s="59"/>
    </row>
    <row r="75" spans="1:128" s="25" customFormat="1" ht="139.5" hidden="1" customHeight="1" x14ac:dyDescent="0.2">
      <c r="A75" s="626" t="str">
        <f>'CONTEXTO E IDENTIFICACIÓN'!A60</f>
        <v>R6</v>
      </c>
      <c r="B75" s="297" t="s">
        <v>45</v>
      </c>
      <c r="C75" s="365" t="str">
        <f>'CONTEXTO E IDENTIFICACIÓN'!D$60</f>
        <v>Gestión de Comunicaciones</v>
      </c>
      <c r="D75" s="365" t="str">
        <f>'CONTEXTO E IDENTIFICACIÓN'!F$60</f>
        <v>Gestión de Comunicaciones Externas
Gestión de Comunicaciones Internas</v>
      </c>
      <c r="E75" s="629" t="str">
        <f>'CONTEXTO E IDENTIFICACIÓN'!N60</f>
        <v>Posibilidad de pérdida Económica y Reputacional  por la inoportunidad o imprecisión en la  difusión de la información de la gestión institucional debido a:
1. Desconocimiento de los procedimientos
2. Incumplimiento de  los lineamientos dados por la oficina de difusión y mercadeo
3. Planeación inadecuada de las actividades.
4. Inoportunidad en la invitación para participación en eventos.</v>
      </c>
      <c r="F75" s="632">
        <f>'PROB E IMPACTO INHERENTE'!H14</f>
        <v>0.8</v>
      </c>
      <c r="G75" s="635">
        <f>'PROB E IMPACTO INHERENTE'!P14</f>
        <v>0.8</v>
      </c>
      <c r="H75" s="317">
        <v>1</v>
      </c>
      <c r="I75" s="286" t="s">
        <v>951</v>
      </c>
      <c r="J75" s="287" t="s">
        <v>952</v>
      </c>
      <c r="K75" s="287" t="s">
        <v>954</v>
      </c>
      <c r="L75" s="287" t="str">
        <f t="shared" si="0"/>
        <v>Los responsable  de los subprocesos de Gestión de Comunicaciones Internas y externas  monitorean la difusión de información institucional a través del proceso de Gestión de Comunicaciones  quienes consolidan las necesidades enviadas por las dependencias y Direcciones Territoriales, las valida y viabiliza acorde con la estrategia de comunicaciones del instituto. En casos excepcionales, el proceso establece acciones de contingencia para cumplir con el requerimiento.
 La actividad se realiza por cada solicitud recibida y se consolida trimestralmente.
Evidencia: Base de datos en Excel con información consolidada.</v>
      </c>
      <c r="M75" s="286" t="s">
        <v>953</v>
      </c>
      <c r="N75" s="288" t="s">
        <v>7</v>
      </c>
      <c r="O75" s="254" t="s">
        <v>16</v>
      </c>
      <c r="P75" s="251">
        <f>+IF(O75=FÓRMULAS!$E$4,FÓRMULAS!$F$4,IF(O75=FÓRMULAS!$E$5,FÓRMULAS!$F$5,IF(O75=FÓRMULAS!$E$6,FÓRMULAS!$F$6,"")))</f>
        <v>0.25</v>
      </c>
      <c r="Q75" s="251" t="str">
        <f>+IF(OR(O75=FÓRMULAS!$O$4,O75=FÓRMULAS!$O$5),FÓRMULAS!$P$5,IF(O75=FÓRMULAS!$O$6,FÓRMULAS!$P$6,""))</f>
        <v>Probabilidad</v>
      </c>
      <c r="R75" s="254" t="s">
        <v>103</v>
      </c>
      <c r="S75" s="251">
        <f>+IF(R75=FÓRMULAS!$H$4,FÓRMULAS!$I$4,IF(R75=FÓRMULAS!$H$5,FÓRMULAS!$I$5,""))</f>
        <v>0.15</v>
      </c>
      <c r="T75" s="259" t="s">
        <v>902</v>
      </c>
      <c r="U75" s="259" t="s">
        <v>903</v>
      </c>
      <c r="V75" s="259" t="s">
        <v>904</v>
      </c>
      <c r="W75" s="251">
        <f t="shared" si="1"/>
        <v>0.4</v>
      </c>
      <c r="X75" s="251">
        <f>IF(Q75=FÓRMULAS!$P$5,F$75-(F$75*W75),F$75)</f>
        <v>0.48</v>
      </c>
      <c r="Y75" s="321">
        <f>IF(Q75=FÓRMULAS!$P$6,G$75-(G$75*W75),G$75)</f>
        <v>0.8</v>
      </c>
      <c r="Z75" s="638">
        <f t="shared" ref="Z75:AA75" si="6">+IF(X78="","",X78)</f>
        <v>0.8</v>
      </c>
      <c r="AA75" s="641">
        <f t="shared" si="6"/>
        <v>0.8</v>
      </c>
      <c r="AB75" s="324">
        <v>4</v>
      </c>
      <c r="AC75" s="288">
        <v>1</v>
      </c>
      <c r="AD75" s="288">
        <v>1</v>
      </c>
      <c r="AE75" s="288">
        <v>1</v>
      </c>
      <c r="AF75" s="289">
        <v>1</v>
      </c>
      <c r="AG75" s="281" t="s">
        <v>19</v>
      </c>
      <c r="AH75" s="51" t="s">
        <v>16</v>
      </c>
      <c r="AI75" s="51" t="s">
        <v>6</v>
      </c>
      <c r="AJ75" s="51" t="s">
        <v>6</v>
      </c>
      <c r="AK75" s="51" t="s">
        <v>6</v>
      </c>
      <c r="AL75" s="51" t="s">
        <v>156</v>
      </c>
      <c r="AM75" s="24" t="s">
        <v>103</v>
      </c>
      <c r="AN75" s="24" t="s">
        <v>87</v>
      </c>
      <c r="AO75" s="24" t="s">
        <v>89</v>
      </c>
      <c r="AP75" s="24" t="s">
        <v>91</v>
      </c>
      <c r="AQ75" s="24" t="s">
        <v>99</v>
      </c>
      <c r="AR75" s="51" t="s">
        <v>94</v>
      </c>
      <c r="AS75" s="51" t="s">
        <v>96</v>
      </c>
      <c r="AT75" s="51" t="s">
        <v>98</v>
      </c>
      <c r="AU75" s="24">
        <v>15</v>
      </c>
      <c r="AV75" s="24">
        <v>15</v>
      </c>
      <c r="AW75" s="24">
        <v>15</v>
      </c>
      <c r="AX75" s="24">
        <v>15</v>
      </c>
      <c r="AY75" s="24">
        <v>15</v>
      </c>
      <c r="AZ75" s="24">
        <v>15</v>
      </c>
      <c r="BA75" s="24">
        <v>10</v>
      </c>
      <c r="BB75" s="49">
        <v>100</v>
      </c>
      <c r="BC75" s="26" t="s">
        <v>138</v>
      </c>
      <c r="BD75" s="26" t="s">
        <v>138</v>
      </c>
      <c r="BE75" s="50">
        <v>2</v>
      </c>
      <c r="BF75" s="48">
        <v>2</v>
      </c>
      <c r="BG75" s="50">
        <v>2</v>
      </c>
      <c r="BH75" s="48">
        <v>2</v>
      </c>
    </row>
    <row r="76" spans="1:128" s="25" customFormat="1" ht="10.15" hidden="1" customHeight="1" x14ac:dyDescent="0.2">
      <c r="A76" s="627"/>
      <c r="B76" s="41"/>
      <c r="C76" s="366" t="str">
        <f>'CONTEXTO E IDENTIFICACIÓN'!D$60</f>
        <v>Gestión de Comunicaciones</v>
      </c>
      <c r="D76" s="366" t="str">
        <f>'CONTEXTO E IDENTIFICACIÓN'!F$60</f>
        <v>Gestión de Comunicaciones Externas
Gestión de Comunicaciones Internas</v>
      </c>
      <c r="E76" s="630"/>
      <c r="F76" s="633"/>
      <c r="G76" s="636"/>
      <c r="H76" s="318">
        <v>2</v>
      </c>
      <c r="I76" s="274"/>
      <c r="J76" s="275"/>
      <c r="K76" s="275"/>
      <c r="L76" s="275" t="str">
        <f t="shared" si="0"/>
        <v xml:space="preserve">  </v>
      </c>
      <c r="M76" s="274"/>
      <c r="N76" s="24"/>
      <c r="O76" s="255"/>
      <c r="P76" s="252" t="str">
        <f>+IF(O76=FÓRMULAS!$E$4,FÓRMULAS!$F$4,IF(O76=FÓRMULAS!$E$5,FÓRMULAS!$F$5,IF(O76=FÓRMULAS!$E$6,FÓRMULAS!$F$6,"")))</f>
        <v/>
      </c>
      <c r="Q76" s="252" t="str">
        <f>+IF(OR(O76=FÓRMULAS!$O$4,O76=FÓRMULAS!$O$5),FÓRMULAS!$P$5,IF(O76=FÓRMULAS!$O$6,FÓRMULAS!$P$6,""))</f>
        <v/>
      </c>
      <c r="R76" s="255"/>
      <c r="S76" s="252" t="str">
        <f>+IF(R76=FÓRMULAS!$H$4,FÓRMULAS!$I$4,IF(R76=FÓRMULAS!$H$5,FÓRMULAS!$I$5,""))</f>
        <v/>
      </c>
      <c r="T76" s="260"/>
      <c r="U76" s="260"/>
      <c r="V76" s="260"/>
      <c r="W76" s="252" t="str">
        <f t="shared" si="1"/>
        <v/>
      </c>
      <c r="X76" s="252">
        <f>IF(Q76=FÓRMULAS!$P$5,F$75-(F$75*W76),F$75)</f>
        <v>0.8</v>
      </c>
      <c r="Y76" s="322">
        <f>IF(Q76=FÓRMULAS!$P$6,G$75-(G$75*W76),G$75)</f>
        <v>0.8</v>
      </c>
      <c r="Z76" s="639"/>
      <c r="AA76" s="642"/>
      <c r="AB76" s="325"/>
      <c r="AC76" s="24"/>
      <c r="AD76" s="24"/>
      <c r="AE76" s="24"/>
      <c r="AF76" s="290"/>
      <c r="AG76" s="281"/>
      <c r="AH76" s="60"/>
      <c r="AI76" s="60"/>
      <c r="AJ76" s="60"/>
      <c r="AK76" s="60"/>
      <c r="AL76" s="60"/>
      <c r="AM76" s="24"/>
      <c r="AN76" s="24"/>
      <c r="AO76" s="24"/>
      <c r="AP76" s="24"/>
      <c r="AQ76" s="24"/>
      <c r="AR76" s="60"/>
      <c r="AS76" s="60"/>
      <c r="AT76" s="60"/>
      <c r="AU76" s="24"/>
      <c r="AV76" s="24"/>
      <c r="AW76" s="24"/>
      <c r="AX76" s="24"/>
      <c r="AY76" s="24"/>
      <c r="AZ76" s="24"/>
      <c r="BA76" s="24"/>
      <c r="BB76" s="58"/>
      <c r="BC76" s="26"/>
      <c r="BD76" s="26"/>
      <c r="BE76" s="57"/>
      <c r="BF76" s="59"/>
      <c r="BG76" s="57"/>
      <c r="BH76" s="59"/>
    </row>
    <row r="77" spans="1:128" s="25" customFormat="1" ht="10.15" hidden="1" customHeight="1" x14ac:dyDescent="0.2">
      <c r="A77" s="627"/>
      <c r="B77" s="41"/>
      <c r="C77" s="366" t="str">
        <f>'CONTEXTO E IDENTIFICACIÓN'!D$60</f>
        <v>Gestión de Comunicaciones</v>
      </c>
      <c r="D77" s="366" t="str">
        <f>'CONTEXTO E IDENTIFICACIÓN'!F$60</f>
        <v>Gestión de Comunicaciones Externas
Gestión de Comunicaciones Internas</v>
      </c>
      <c r="E77" s="630"/>
      <c r="F77" s="633"/>
      <c r="G77" s="636"/>
      <c r="H77" s="318">
        <v>3</v>
      </c>
      <c r="I77" s="274"/>
      <c r="J77" s="275"/>
      <c r="K77" s="275"/>
      <c r="L77" s="275" t="str">
        <f t="shared" si="0"/>
        <v xml:space="preserve">  </v>
      </c>
      <c r="M77" s="274"/>
      <c r="N77" s="24"/>
      <c r="O77" s="255"/>
      <c r="P77" s="252" t="str">
        <f>+IF(O77=FÓRMULAS!$E$4,FÓRMULAS!$F$4,IF(O77=FÓRMULAS!$E$5,FÓRMULAS!$F$5,IF(O77=FÓRMULAS!$E$6,FÓRMULAS!$F$6,"")))</f>
        <v/>
      </c>
      <c r="Q77" s="252" t="str">
        <f>+IF(OR(O77=FÓRMULAS!$O$4,O77=FÓRMULAS!$O$5),FÓRMULAS!$P$5,IF(O77=FÓRMULAS!$O$6,FÓRMULAS!$P$6,""))</f>
        <v/>
      </c>
      <c r="R77" s="255"/>
      <c r="S77" s="252" t="str">
        <f>+IF(R77=FÓRMULAS!$H$4,FÓRMULAS!$I$4,IF(R77=FÓRMULAS!$H$5,FÓRMULAS!$I$5,""))</f>
        <v/>
      </c>
      <c r="T77" s="260"/>
      <c r="U77" s="260"/>
      <c r="V77" s="260"/>
      <c r="W77" s="252" t="str">
        <f t="shared" si="1"/>
        <v/>
      </c>
      <c r="X77" s="252">
        <f>IF(Q77=FÓRMULAS!$P$5,F$75-(F$75*W77),F$75)</f>
        <v>0.8</v>
      </c>
      <c r="Y77" s="322">
        <f>IF(Q77=FÓRMULAS!$P$6,G$75-(G$75*W77),G$75)</f>
        <v>0.8</v>
      </c>
      <c r="Z77" s="639"/>
      <c r="AA77" s="642"/>
      <c r="AB77" s="325"/>
      <c r="AC77" s="24"/>
      <c r="AD77" s="24"/>
      <c r="AE77" s="24"/>
      <c r="AF77" s="290"/>
      <c r="AG77" s="281"/>
      <c r="AH77" s="60"/>
      <c r="AI77" s="60"/>
      <c r="AJ77" s="60"/>
      <c r="AK77" s="60"/>
      <c r="AL77" s="60"/>
      <c r="AM77" s="24"/>
      <c r="AN77" s="24"/>
      <c r="AO77" s="24"/>
      <c r="AP77" s="24"/>
      <c r="AQ77" s="24"/>
      <c r="AR77" s="60"/>
      <c r="AS77" s="60"/>
      <c r="AT77" s="60"/>
      <c r="AU77" s="24"/>
      <c r="AV77" s="24"/>
      <c r="AW77" s="24"/>
      <c r="AX77" s="24"/>
      <c r="AY77" s="24"/>
      <c r="AZ77" s="24"/>
      <c r="BA77" s="24"/>
      <c r="BB77" s="58"/>
      <c r="BC77" s="26"/>
      <c r="BD77" s="26"/>
      <c r="BE77" s="57"/>
      <c r="BF77" s="59"/>
      <c r="BG77" s="57"/>
      <c r="BH77" s="59"/>
    </row>
    <row r="78" spans="1:128" s="25" customFormat="1" ht="10.15" hidden="1" customHeight="1" thickBot="1" x14ac:dyDescent="0.25">
      <c r="A78" s="628"/>
      <c r="B78" s="298"/>
      <c r="C78" s="367" t="str">
        <f>'CONTEXTO E IDENTIFICACIÓN'!D$60</f>
        <v>Gestión de Comunicaciones</v>
      </c>
      <c r="D78" s="367" t="str">
        <f>'CONTEXTO E IDENTIFICACIÓN'!F$60</f>
        <v>Gestión de Comunicaciones Externas
Gestión de Comunicaciones Internas</v>
      </c>
      <c r="E78" s="631"/>
      <c r="F78" s="634"/>
      <c r="G78" s="637"/>
      <c r="H78" s="319">
        <v>4</v>
      </c>
      <c r="I78" s="292"/>
      <c r="J78" s="293"/>
      <c r="K78" s="293"/>
      <c r="L78" s="293" t="str">
        <f t="shared" si="0"/>
        <v xml:space="preserve">  </v>
      </c>
      <c r="M78" s="292"/>
      <c r="N78" s="294"/>
      <c r="O78" s="256"/>
      <c r="P78" s="253" t="str">
        <f>+IF(O78=FÓRMULAS!$E$4,FÓRMULAS!$F$4,IF(O78=FÓRMULAS!$E$5,FÓRMULAS!$F$5,IF(O78=FÓRMULAS!$E$6,FÓRMULAS!$F$6,"")))</f>
        <v/>
      </c>
      <c r="Q78" s="253" t="str">
        <f>+IF(OR(O78=FÓRMULAS!$O$4,O78=FÓRMULAS!$O$5),FÓRMULAS!$P$5,IF(O78=FÓRMULAS!$O$6,FÓRMULAS!$P$6,""))</f>
        <v/>
      </c>
      <c r="R78" s="256"/>
      <c r="S78" s="253" t="str">
        <f>+IF(R78=FÓRMULAS!$H$4,FÓRMULAS!$I$4,IF(R78=FÓRMULAS!$H$5,FÓRMULAS!$I$5,""))</f>
        <v/>
      </c>
      <c r="T78" s="261"/>
      <c r="U78" s="261"/>
      <c r="V78" s="261"/>
      <c r="W78" s="253" t="str">
        <f t="shared" si="1"/>
        <v/>
      </c>
      <c r="X78" s="253">
        <f>IF(Q78=FÓRMULAS!$P$5,F$75-(F$75*W78),F$75)</f>
        <v>0.8</v>
      </c>
      <c r="Y78" s="323">
        <f>IF(Q78=FÓRMULAS!$P$6,G$75-(G$75*W78),G$75)</f>
        <v>0.8</v>
      </c>
      <c r="Z78" s="640"/>
      <c r="AA78" s="643"/>
      <c r="AB78" s="326"/>
      <c r="AC78" s="294"/>
      <c r="AD78" s="294"/>
      <c r="AE78" s="294"/>
      <c r="AF78" s="295"/>
      <c r="AG78" s="281"/>
      <c r="AH78" s="60"/>
      <c r="AI78" s="60"/>
      <c r="AJ78" s="60"/>
      <c r="AK78" s="60"/>
      <c r="AL78" s="60"/>
      <c r="AM78" s="24"/>
      <c r="AN78" s="24"/>
      <c r="AO78" s="24"/>
      <c r="AP78" s="24"/>
      <c r="AQ78" s="24"/>
      <c r="AR78" s="60"/>
      <c r="AS78" s="60"/>
      <c r="AT78" s="60"/>
      <c r="AU78" s="24"/>
      <c r="AV78" s="24"/>
      <c r="AW78" s="24"/>
      <c r="AX78" s="24"/>
      <c r="AY78" s="24"/>
      <c r="AZ78" s="24"/>
      <c r="BA78" s="24"/>
      <c r="BB78" s="58"/>
      <c r="BC78" s="26"/>
      <c r="BD78" s="26"/>
      <c r="BE78" s="57"/>
      <c r="BF78" s="59"/>
      <c r="BG78" s="57"/>
      <c r="BH78" s="59"/>
    </row>
    <row r="79" spans="1:128" s="25" customFormat="1" ht="138" hidden="1" customHeight="1" x14ac:dyDescent="0.2">
      <c r="A79" s="626" t="str">
        <f>'CONTEXTO E IDENTIFICACIÓN'!A61</f>
        <v>R7</v>
      </c>
      <c r="B79" s="297" t="s">
        <v>45</v>
      </c>
      <c r="C79" s="365" t="str">
        <f>'CONTEXTO E IDENTIFICACIÓN'!D$61</f>
        <v>Gestión Comercial</v>
      </c>
      <c r="D79" s="365" t="str">
        <f>'CONTEXTO E IDENTIFICACIÓN'!F$61</f>
        <v>Gestión Comercial</v>
      </c>
      <c r="E79" s="629" t="str">
        <f>'CONTEXTO E IDENTIFICACIÓN'!N61</f>
        <v>Posibilidad de pérdida Económica y Reputacional por inoportunidad o imprecisión en la difusión y comercialización con eficacia los servicios de la entidad. debido a: 
1. Desconocimiento de los procedimientos.
2. Incumplimiento de los lineamientos dados por la Oficina Comercial.
3. Planeación inadecuada de las actividades.</v>
      </c>
      <c r="F79" s="632">
        <f>'PROB E IMPACTO INHERENTE'!H15</f>
        <v>0.6</v>
      </c>
      <c r="G79" s="635">
        <f>'PROB E IMPACTO INHERENTE'!P15</f>
        <v>0.8</v>
      </c>
      <c r="H79" s="317">
        <v>1</v>
      </c>
      <c r="I79" s="493" t="s">
        <v>1056</v>
      </c>
      <c r="J79" s="287" t="s">
        <v>1057</v>
      </c>
      <c r="K79" s="411" t="s">
        <v>1058</v>
      </c>
      <c r="L79" s="287" t="str">
        <f t="shared" si="0"/>
        <v>El jefe de la Oficina Comercial y los responsables desigandos monitorean las oportunidades de negocio a través del proceso de Gestión Comercial quien las consolida, las valida y viabiliza acorde con la estrategia del plan de mercadeo del instituto. En casos excepcionales, el proceso establece acciones de contingencia para cumplir con el requerimiento. 
Evidencia: Base de datos con la gestión de la Oficina Comercial desde el momento en que se detecta la oportunidad del negocio identificando la trazabilidad de este hasta su cierre.</v>
      </c>
      <c r="M79" s="286" t="s">
        <v>297</v>
      </c>
      <c r="N79" s="288" t="s">
        <v>7</v>
      </c>
      <c r="O79" s="254" t="s">
        <v>16</v>
      </c>
      <c r="P79" s="251">
        <f>+IF(O79=FÓRMULAS!$E$4,FÓRMULAS!$F$4,IF(O79=FÓRMULAS!$E$5,FÓRMULAS!$F$5,IF(O79=FÓRMULAS!$E$6,FÓRMULAS!$F$6,"")))</f>
        <v>0.25</v>
      </c>
      <c r="Q79" s="251" t="str">
        <f>+IF(OR(O79=FÓRMULAS!$O$4,O79=FÓRMULAS!$O$5),FÓRMULAS!$P$5,IF(O79=FÓRMULAS!$O$6,FÓRMULAS!$P$6,""))</f>
        <v>Probabilidad</v>
      </c>
      <c r="R79" s="254" t="s">
        <v>103</v>
      </c>
      <c r="S79" s="251">
        <f>+IF(R79=FÓRMULAS!$H$4,FÓRMULAS!$I$4,IF(R79=FÓRMULAS!$H$5,FÓRMULAS!$I$5,""))</f>
        <v>0.15</v>
      </c>
      <c r="T79" s="259" t="s">
        <v>902</v>
      </c>
      <c r="U79" s="259" t="s">
        <v>903</v>
      </c>
      <c r="V79" s="259" t="s">
        <v>904</v>
      </c>
      <c r="W79" s="251">
        <f t="shared" si="1"/>
        <v>0.4</v>
      </c>
      <c r="X79" s="251">
        <f>IF(Q79=FÓRMULAS!$P$5,F$79-(F$79*W79),F$79)</f>
        <v>0.36</v>
      </c>
      <c r="Y79" s="321">
        <f>IF(Q79=FÓRMULAS!$P$6,G$79-(G$79*W79),G$79)</f>
        <v>0.8</v>
      </c>
      <c r="Z79" s="638">
        <f t="shared" ref="Z79:AA79" si="7">+IF(X82="","",X82)</f>
        <v>0.6</v>
      </c>
      <c r="AA79" s="641">
        <f t="shared" si="7"/>
        <v>0.8</v>
      </c>
      <c r="AB79" s="324">
        <v>12</v>
      </c>
      <c r="AC79" s="288">
        <v>3</v>
      </c>
      <c r="AD79" s="288">
        <v>3</v>
      </c>
      <c r="AE79" s="288">
        <v>3</v>
      </c>
      <c r="AF79" s="289">
        <v>3</v>
      </c>
      <c r="AG79" s="281" t="s">
        <v>19</v>
      </c>
      <c r="AH79" s="51" t="s">
        <v>16</v>
      </c>
      <c r="AI79" s="51" t="s">
        <v>6</v>
      </c>
      <c r="AJ79" s="51" t="s">
        <v>6</v>
      </c>
      <c r="AK79" s="51" t="s">
        <v>6</v>
      </c>
      <c r="AL79" s="51" t="s">
        <v>23</v>
      </c>
      <c r="AM79" s="24" t="s">
        <v>103</v>
      </c>
      <c r="AN79" s="24" t="s">
        <v>87</v>
      </c>
      <c r="AO79" s="24" t="s">
        <v>89</v>
      </c>
      <c r="AP79" s="24" t="s">
        <v>91</v>
      </c>
      <c r="AQ79" s="24" t="s">
        <v>99</v>
      </c>
      <c r="AR79" s="51" t="s">
        <v>94</v>
      </c>
      <c r="AS79" s="51" t="s">
        <v>96</v>
      </c>
      <c r="AT79" s="51" t="s">
        <v>98</v>
      </c>
      <c r="AU79" s="24">
        <v>15</v>
      </c>
      <c r="AV79" s="24">
        <v>15</v>
      </c>
      <c r="AW79" s="24">
        <v>15</v>
      </c>
      <c r="AX79" s="24">
        <v>15</v>
      </c>
      <c r="AY79" s="24">
        <v>15</v>
      </c>
      <c r="AZ79" s="24">
        <v>15</v>
      </c>
      <c r="BA79" s="24">
        <v>10</v>
      </c>
      <c r="BB79" s="49">
        <v>100</v>
      </c>
      <c r="BC79" s="26" t="s">
        <v>138</v>
      </c>
      <c r="BD79" s="26" t="s">
        <v>138</v>
      </c>
      <c r="BE79" s="50">
        <v>0</v>
      </c>
      <c r="BF79" s="48">
        <v>0</v>
      </c>
      <c r="BG79" s="50">
        <v>2</v>
      </c>
      <c r="BH79" s="48">
        <v>0</v>
      </c>
    </row>
    <row r="80" spans="1:128" s="25" customFormat="1" ht="18" hidden="1" customHeight="1" x14ac:dyDescent="0.2">
      <c r="A80" s="627"/>
      <c r="B80" s="41"/>
      <c r="C80" s="366" t="str">
        <f>'CONTEXTO E IDENTIFICACIÓN'!D$61</f>
        <v>Gestión Comercial</v>
      </c>
      <c r="D80" s="366" t="str">
        <f>'CONTEXTO E IDENTIFICACIÓN'!F$61</f>
        <v>Gestión Comercial</v>
      </c>
      <c r="E80" s="630"/>
      <c r="F80" s="633"/>
      <c r="G80" s="636"/>
      <c r="H80" s="318">
        <v>2</v>
      </c>
      <c r="I80" s="274"/>
      <c r="J80" s="275"/>
      <c r="K80" s="275"/>
      <c r="L80" s="275" t="str">
        <f t="shared" si="0"/>
        <v xml:space="preserve">  </v>
      </c>
      <c r="M80" s="274"/>
      <c r="N80" s="24"/>
      <c r="O80" s="255"/>
      <c r="P80" s="252" t="str">
        <f>+IF(O80=FÓRMULAS!$E$4,FÓRMULAS!$F$4,IF(O80=FÓRMULAS!$E$5,FÓRMULAS!$F$5,IF(O80=FÓRMULAS!$E$6,FÓRMULAS!$F$6,"")))</f>
        <v/>
      </c>
      <c r="Q80" s="252" t="str">
        <f>+IF(OR(O80=FÓRMULAS!$O$4,O80=FÓRMULAS!$O$5),FÓRMULAS!$P$5,IF(O80=FÓRMULAS!$O$6,FÓRMULAS!$P$6,""))</f>
        <v/>
      </c>
      <c r="R80" s="255"/>
      <c r="S80" s="252" t="str">
        <f>+IF(R80=FÓRMULAS!$H$4,FÓRMULAS!$I$4,IF(R80=FÓRMULAS!$H$5,FÓRMULAS!$I$5,""))</f>
        <v/>
      </c>
      <c r="T80" s="260"/>
      <c r="U80" s="260"/>
      <c r="V80" s="260"/>
      <c r="W80" s="252" t="str">
        <f t="shared" si="1"/>
        <v/>
      </c>
      <c r="X80" s="252">
        <f>IF(Q80=FÓRMULAS!$P$5,F$79-(F$79*W80),F$79)</f>
        <v>0.6</v>
      </c>
      <c r="Y80" s="322">
        <f>IF(Q80=FÓRMULAS!$P$6,G$79-(G$79*W80),G$79)</f>
        <v>0.8</v>
      </c>
      <c r="Z80" s="639"/>
      <c r="AA80" s="642"/>
      <c r="AB80" s="325"/>
      <c r="AC80" s="24"/>
      <c r="AD80" s="24"/>
      <c r="AE80" s="24"/>
      <c r="AF80" s="290"/>
      <c r="AG80" s="281"/>
      <c r="AH80" s="60"/>
      <c r="AI80" s="60"/>
      <c r="AJ80" s="60"/>
      <c r="AK80" s="60"/>
      <c r="AL80" s="60"/>
      <c r="AM80" s="24"/>
      <c r="AN80" s="24"/>
      <c r="AO80" s="24"/>
      <c r="AP80" s="24"/>
      <c r="AQ80" s="24"/>
      <c r="AR80" s="60"/>
      <c r="AS80" s="60"/>
      <c r="AT80" s="60"/>
      <c r="AU80" s="24"/>
      <c r="AV80" s="24"/>
      <c r="AW80" s="24"/>
      <c r="AX80" s="24"/>
      <c r="AY80" s="24"/>
      <c r="AZ80" s="24"/>
      <c r="BA80" s="24"/>
      <c r="BB80" s="58"/>
      <c r="BC80" s="26"/>
      <c r="BD80" s="26"/>
      <c r="BE80" s="57"/>
      <c r="BF80" s="59"/>
      <c r="BG80" s="57"/>
      <c r="BH80" s="59"/>
    </row>
    <row r="81" spans="1:128" s="25" customFormat="1" ht="18" hidden="1" customHeight="1" x14ac:dyDescent="0.2">
      <c r="A81" s="627"/>
      <c r="B81" s="41"/>
      <c r="C81" s="366" t="str">
        <f>'CONTEXTO E IDENTIFICACIÓN'!D$61</f>
        <v>Gestión Comercial</v>
      </c>
      <c r="D81" s="366" t="str">
        <f>'CONTEXTO E IDENTIFICACIÓN'!F$61</f>
        <v>Gestión Comercial</v>
      </c>
      <c r="E81" s="630"/>
      <c r="F81" s="633"/>
      <c r="G81" s="636"/>
      <c r="H81" s="318">
        <v>3</v>
      </c>
      <c r="I81" s="274"/>
      <c r="J81" s="275"/>
      <c r="K81" s="275"/>
      <c r="L81" s="275" t="str">
        <f t="shared" si="0"/>
        <v xml:space="preserve">  </v>
      </c>
      <c r="M81" s="274"/>
      <c r="N81" s="24"/>
      <c r="O81" s="255"/>
      <c r="P81" s="252" t="str">
        <f>+IF(O81=FÓRMULAS!$E$4,FÓRMULAS!$F$4,IF(O81=FÓRMULAS!$E$5,FÓRMULAS!$F$5,IF(O81=FÓRMULAS!$E$6,FÓRMULAS!$F$6,"")))</f>
        <v/>
      </c>
      <c r="Q81" s="252" t="str">
        <f>+IF(OR(O81=FÓRMULAS!$O$4,O81=FÓRMULAS!$O$5),FÓRMULAS!$P$5,IF(O81=FÓRMULAS!$O$6,FÓRMULAS!$P$6,""))</f>
        <v/>
      </c>
      <c r="R81" s="255"/>
      <c r="S81" s="252" t="str">
        <f>+IF(R81=FÓRMULAS!$H$4,FÓRMULAS!$I$4,IF(R81=FÓRMULAS!$H$5,FÓRMULAS!$I$5,""))</f>
        <v/>
      </c>
      <c r="T81" s="260"/>
      <c r="U81" s="260"/>
      <c r="V81" s="260"/>
      <c r="W81" s="252" t="str">
        <f t="shared" si="1"/>
        <v/>
      </c>
      <c r="X81" s="252">
        <f>IF(Q81=FÓRMULAS!$P$5,F$79-(F$79*W81),F$79)</f>
        <v>0.6</v>
      </c>
      <c r="Y81" s="322">
        <f>IF(Q81=FÓRMULAS!$P$6,G$79-(G$79*W81),G$79)</f>
        <v>0.8</v>
      </c>
      <c r="Z81" s="639"/>
      <c r="AA81" s="642"/>
      <c r="AB81" s="325"/>
      <c r="AC81" s="24"/>
      <c r="AD81" s="24"/>
      <c r="AE81" s="24"/>
      <c r="AF81" s="290"/>
      <c r="AG81" s="281"/>
      <c r="AH81" s="60"/>
      <c r="AI81" s="60"/>
      <c r="AJ81" s="60"/>
      <c r="AK81" s="60"/>
      <c r="AL81" s="60"/>
      <c r="AM81" s="24"/>
      <c r="AN81" s="24"/>
      <c r="AO81" s="24"/>
      <c r="AP81" s="24"/>
      <c r="AQ81" s="24"/>
      <c r="AR81" s="60"/>
      <c r="AS81" s="60"/>
      <c r="AT81" s="60"/>
      <c r="AU81" s="24"/>
      <c r="AV81" s="24"/>
      <c r="AW81" s="24"/>
      <c r="AX81" s="24"/>
      <c r="AY81" s="24"/>
      <c r="AZ81" s="24"/>
      <c r="BA81" s="24"/>
      <c r="BB81" s="58"/>
      <c r="BC81" s="26"/>
      <c r="BD81" s="26"/>
      <c r="BE81" s="57"/>
      <c r="BF81" s="59"/>
      <c r="BG81" s="57"/>
      <c r="BH81" s="59"/>
    </row>
    <row r="82" spans="1:128" s="25" customFormat="1" ht="15" hidden="1" customHeight="1" thickBot="1" x14ac:dyDescent="0.25">
      <c r="A82" s="628"/>
      <c r="B82" s="298"/>
      <c r="C82" s="367" t="str">
        <f>'CONTEXTO E IDENTIFICACIÓN'!D$61</f>
        <v>Gestión Comercial</v>
      </c>
      <c r="D82" s="367" t="str">
        <f>'CONTEXTO E IDENTIFICACIÓN'!F$61</f>
        <v>Gestión Comercial</v>
      </c>
      <c r="E82" s="631"/>
      <c r="F82" s="634"/>
      <c r="G82" s="637"/>
      <c r="H82" s="319">
        <v>4</v>
      </c>
      <c r="I82" s="292"/>
      <c r="J82" s="293"/>
      <c r="K82" s="293"/>
      <c r="L82" s="293" t="str">
        <f t="shared" si="0"/>
        <v xml:space="preserve">  </v>
      </c>
      <c r="M82" s="292"/>
      <c r="N82" s="294"/>
      <c r="O82" s="256"/>
      <c r="P82" s="253" t="str">
        <f>+IF(O82=FÓRMULAS!$E$4,FÓRMULAS!$F$4,IF(O82=FÓRMULAS!$E$5,FÓRMULAS!$F$5,IF(O82=FÓRMULAS!$E$6,FÓRMULAS!$F$6,"")))</f>
        <v/>
      </c>
      <c r="Q82" s="253" t="str">
        <f>+IF(OR(O82=FÓRMULAS!$O$4,O82=FÓRMULAS!$O$5),FÓRMULAS!$P$5,IF(O82=FÓRMULAS!$O$6,FÓRMULAS!$P$6,""))</f>
        <v/>
      </c>
      <c r="R82" s="256"/>
      <c r="S82" s="253" t="str">
        <f>+IF(R82=FÓRMULAS!$H$4,FÓRMULAS!$I$4,IF(R82=FÓRMULAS!$H$5,FÓRMULAS!$I$5,""))</f>
        <v/>
      </c>
      <c r="T82" s="261"/>
      <c r="U82" s="261"/>
      <c r="V82" s="261"/>
      <c r="W82" s="253" t="str">
        <f t="shared" si="1"/>
        <v/>
      </c>
      <c r="X82" s="253">
        <f>IF(Q82=FÓRMULAS!$P$5,F$79-(F$79*W82),F$79)</f>
        <v>0.6</v>
      </c>
      <c r="Y82" s="323">
        <f>IF(Q82=FÓRMULAS!$P$6,G$79-(G$79*W82),G$79)</f>
        <v>0.8</v>
      </c>
      <c r="Z82" s="640"/>
      <c r="AA82" s="643"/>
      <c r="AB82" s="326"/>
      <c r="AC82" s="294"/>
      <c r="AD82" s="294"/>
      <c r="AE82" s="294"/>
      <c r="AF82" s="295"/>
      <c r="AG82" s="281"/>
      <c r="AH82" s="60"/>
      <c r="AI82" s="60"/>
      <c r="AJ82" s="60"/>
      <c r="AK82" s="60"/>
      <c r="AL82" s="60"/>
      <c r="AM82" s="24"/>
      <c r="AN82" s="24"/>
      <c r="AO82" s="24"/>
      <c r="AP82" s="24"/>
      <c r="AQ82" s="24"/>
      <c r="AR82" s="60"/>
      <c r="AS82" s="60"/>
      <c r="AT82" s="60"/>
      <c r="AU82" s="24"/>
      <c r="AV82" s="24"/>
      <c r="AW82" s="24"/>
      <c r="AX82" s="24"/>
      <c r="AY82" s="24"/>
      <c r="AZ82" s="24"/>
      <c r="BA82" s="24"/>
      <c r="BB82" s="58"/>
      <c r="BC82" s="26"/>
      <c r="BD82" s="26"/>
      <c r="BE82" s="57"/>
      <c r="BF82" s="59"/>
      <c r="BG82" s="57"/>
      <c r="BH82" s="59"/>
    </row>
    <row r="83" spans="1:128" s="25" customFormat="1" ht="215.25" hidden="1" customHeight="1" x14ac:dyDescent="0.2">
      <c r="A83" s="626" t="str">
        <f>'CONTEXTO E IDENTIFICACIÓN'!A62</f>
        <v>R8</v>
      </c>
      <c r="B83" s="285" t="s">
        <v>46</v>
      </c>
      <c r="C83" s="365" t="str">
        <f>'CONTEXTO E IDENTIFICACIÓN'!D$62</f>
        <v>Gestión de Servicio Al Ciudadano</v>
      </c>
      <c r="D83" s="365" t="str">
        <f>'CONTEXTO E IDENTIFICACIÓN'!F$62</f>
        <v>Gestión de Atención al Ciudadano</v>
      </c>
      <c r="E83" s="629" t="str">
        <f>'CONTEXTO E IDENTIFICACIÓN'!N62</f>
        <v>Posibilidad de pérdida Reputacional por inoportuna atención a las peticiones, quejas, reclamos, denuncias y sugerencias, solicitados por los ciudadanos y grupos de interés en los diferentes canales de atención debido a:
1. Deficiencia en la atención prestada a los ciudadanos o grupos de interés
2. No contar con recursos tecnológicos para hacer seguimiento y agilizar las peticiones presentadas por los ciudadanos
3. Falta de conocimiento del personal de la normatividad vigente en derechos de petición</v>
      </c>
      <c r="F83" s="632">
        <f>'PROB E IMPACTO INHERENTE'!H16</f>
        <v>1</v>
      </c>
      <c r="G83" s="635">
        <f>'PROB E IMPACTO INHERENTE'!P16</f>
        <v>0.8</v>
      </c>
      <c r="H83" s="317">
        <v>1</v>
      </c>
      <c r="I83" s="286" t="s">
        <v>935</v>
      </c>
      <c r="J83" s="287" t="s">
        <v>1078</v>
      </c>
      <c r="K83" s="287" t="s">
        <v>1079</v>
      </c>
      <c r="L83" s="301" t="str">
        <f>+CONCATENATE(I83," ",J83," ",K83)</f>
        <v>El Responsable Oficina de relación con el Ciudaddano,  Realiza seguimiento mensual al estado de PQRSD registradas en el sistema de gestión documental a cargo de la Sede Central o de las Direcciones Territoriales, identificando las que presentan retrasos de vigencias anteriores con el fin de que sean atendidas y se dé respuesta por parte de la entidad. En caso de encontrar PQRSD con atrasos superiores a la vigencia anterior se generan acciones correctivas por parte del responsable a cargo de las PQRSD en las Área en Sede Central o Dirección Territorial para solventar la situación.  
 Evidencia: Correo electrónico de seguimiento desde la Oficina de Relación con el Ciudadano</v>
      </c>
      <c r="M83" s="286" t="s">
        <v>312</v>
      </c>
      <c r="N83" s="288" t="s">
        <v>7</v>
      </c>
      <c r="O83" s="254" t="s">
        <v>16</v>
      </c>
      <c r="P83" s="251">
        <f>+IF(O83=FÓRMULAS!$E$4,FÓRMULAS!$F$4,IF(O83=FÓRMULAS!$E$5,FÓRMULAS!$F$5,IF(O83=FÓRMULAS!$E$6,FÓRMULAS!$F$6,"")))</f>
        <v>0.25</v>
      </c>
      <c r="Q83" s="251" t="str">
        <f>+IF(OR(O83=FÓRMULAS!$O$4,O83=FÓRMULAS!$O$5),FÓRMULAS!$P$5,IF(O83=FÓRMULAS!$O$6,FÓRMULAS!$P$6,""))</f>
        <v>Probabilidad</v>
      </c>
      <c r="R83" s="254" t="s">
        <v>103</v>
      </c>
      <c r="S83" s="251">
        <f>+IF(R83=FÓRMULAS!$H$4,FÓRMULAS!$I$4,IF(R83=FÓRMULAS!$H$5,FÓRMULAS!$I$5,""))</f>
        <v>0.15</v>
      </c>
      <c r="T83" s="259" t="s">
        <v>902</v>
      </c>
      <c r="U83" s="259" t="s">
        <v>903</v>
      </c>
      <c r="V83" s="259" t="s">
        <v>904</v>
      </c>
      <c r="W83" s="251">
        <f t="shared" si="1"/>
        <v>0.4</v>
      </c>
      <c r="X83" s="251">
        <f>IF(Q83=FÓRMULAS!$P$5,F$83-(F$83*W83),F$83)</f>
        <v>0.6</v>
      </c>
      <c r="Y83" s="321">
        <f>IF(Q83=FÓRMULAS!$P$6,G$83-(G$83*W83),G$83)</f>
        <v>0.8</v>
      </c>
      <c r="Z83" s="638">
        <f t="shared" ref="Z83:AA83" si="8">+IF(X86="","",X86)</f>
        <v>1</v>
      </c>
      <c r="AA83" s="641">
        <f t="shared" si="8"/>
        <v>0.8</v>
      </c>
      <c r="AB83" s="324">
        <v>12</v>
      </c>
      <c r="AC83" s="288">
        <v>3</v>
      </c>
      <c r="AD83" s="288">
        <v>3</v>
      </c>
      <c r="AE83" s="288">
        <v>3</v>
      </c>
      <c r="AF83" s="289">
        <v>3</v>
      </c>
      <c r="AG83" s="281" t="s">
        <v>19</v>
      </c>
      <c r="AH83" s="24" t="s">
        <v>17</v>
      </c>
      <c r="AI83" s="24" t="s">
        <v>6</v>
      </c>
      <c r="AJ83" s="24" t="s">
        <v>6</v>
      </c>
      <c r="AK83" s="24" t="s">
        <v>6</v>
      </c>
      <c r="AL83" s="24" t="s">
        <v>23</v>
      </c>
      <c r="AM83" s="24" t="s">
        <v>103</v>
      </c>
      <c r="AN83" s="24" t="s">
        <v>87</v>
      </c>
      <c r="AO83" s="24" t="s">
        <v>89</v>
      </c>
      <c r="AP83" s="24" t="s">
        <v>91</v>
      </c>
      <c r="AQ83" s="24" t="s">
        <v>100</v>
      </c>
      <c r="AR83" s="51" t="s">
        <v>94</v>
      </c>
      <c r="AS83" s="51" t="s">
        <v>96</v>
      </c>
      <c r="AT83" s="51" t="s">
        <v>98</v>
      </c>
      <c r="AU83" s="24">
        <v>15</v>
      </c>
      <c r="AV83" s="24">
        <v>15</v>
      </c>
      <c r="AW83" s="24">
        <v>15</v>
      </c>
      <c r="AX83" s="24">
        <v>10</v>
      </c>
      <c r="AY83" s="24">
        <v>15</v>
      </c>
      <c r="AZ83" s="24">
        <v>15</v>
      </c>
      <c r="BA83" s="24">
        <v>10</v>
      </c>
      <c r="BB83" s="49">
        <v>95</v>
      </c>
      <c r="BC83" s="26" t="s">
        <v>138</v>
      </c>
      <c r="BD83" s="26" t="s">
        <v>138</v>
      </c>
      <c r="BE83" s="50">
        <v>1</v>
      </c>
      <c r="BF83" s="48">
        <v>1</v>
      </c>
      <c r="BG83" s="50">
        <v>1</v>
      </c>
      <c r="BH83" s="48">
        <v>1</v>
      </c>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row>
    <row r="84" spans="1:128" s="25" customFormat="1" ht="22.5" hidden="1" customHeight="1" x14ac:dyDescent="0.2">
      <c r="A84" s="627"/>
      <c r="B84" s="27"/>
      <c r="C84" s="366" t="str">
        <f>'CONTEXTO E IDENTIFICACIÓN'!D$62</f>
        <v>Gestión de Servicio Al Ciudadano</v>
      </c>
      <c r="D84" s="366" t="str">
        <f>'CONTEXTO E IDENTIFICACIÓN'!F$62</f>
        <v>Gestión de Atención al Ciudadano</v>
      </c>
      <c r="E84" s="630"/>
      <c r="F84" s="633"/>
      <c r="G84" s="636"/>
      <c r="H84" s="318">
        <v>2</v>
      </c>
      <c r="I84" s="274"/>
      <c r="J84" s="275"/>
      <c r="K84" s="275"/>
      <c r="L84" s="275" t="str">
        <f t="shared" si="0"/>
        <v xml:space="preserve">  </v>
      </c>
      <c r="M84" s="274"/>
      <c r="N84" s="24"/>
      <c r="O84" s="255"/>
      <c r="P84" s="252" t="str">
        <f>+IF(O84=FÓRMULAS!$E$4,FÓRMULAS!$F$4,IF(O84=FÓRMULAS!$E$5,FÓRMULAS!$F$5,IF(O84=FÓRMULAS!$E$6,FÓRMULAS!$F$6,"")))</f>
        <v/>
      </c>
      <c r="Q84" s="252" t="str">
        <f>+IF(OR(O84=FÓRMULAS!$O$4,O84=FÓRMULAS!$O$5),FÓRMULAS!$P$5,IF(O84=FÓRMULAS!$O$6,FÓRMULAS!$P$6,""))</f>
        <v/>
      </c>
      <c r="R84" s="255"/>
      <c r="S84" s="252" t="str">
        <f>+IF(R84=FÓRMULAS!$H$4,FÓRMULAS!$I$4,IF(R84=FÓRMULAS!$H$5,FÓRMULAS!$I$5,""))</f>
        <v/>
      </c>
      <c r="T84" s="260"/>
      <c r="U84" s="260"/>
      <c r="V84" s="260"/>
      <c r="W84" s="252" t="str">
        <f t="shared" si="1"/>
        <v/>
      </c>
      <c r="X84" s="252">
        <f>IF(Q84=FÓRMULAS!$P$5,F$83-(F$83*W84),F$83)</f>
        <v>1</v>
      </c>
      <c r="Y84" s="322">
        <f>IF(Q84=FÓRMULAS!$P$6,G$83-(G$83*W84),G$83)</f>
        <v>0.8</v>
      </c>
      <c r="Z84" s="639"/>
      <c r="AA84" s="642"/>
      <c r="AB84" s="325"/>
      <c r="AC84" s="24"/>
      <c r="AD84" s="24"/>
      <c r="AE84" s="24"/>
      <c r="AF84" s="290"/>
      <c r="AG84" s="281"/>
      <c r="AH84" s="24"/>
      <c r="AI84" s="24"/>
      <c r="AJ84" s="24"/>
      <c r="AK84" s="24"/>
      <c r="AL84" s="24"/>
      <c r="AM84" s="24"/>
      <c r="AN84" s="24"/>
      <c r="AO84" s="24"/>
      <c r="AP84" s="24"/>
      <c r="AQ84" s="24"/>
      <c r="AR84" s="60"/>
      <c r="AS84" s="60"/>
      <c r="AT84" s="60"/>
      <c r="AU84" s="24"/>
      <c r="AV84" s="24"/>
      <c r="AW84" s="24"/>
      <c r="AX84" s="24"/>
      <c r="AY84" s="24"/>
      <c r="AZ84" s="24"/>
      <c r="BA84" s="24"/>
      <c r="BB84" s="58"/>
      <c r="BC84" s="26"/>
      <c r="BD84" s="26"/>
      <c r="BE84" s="57"/>
      <c r="BF84" s="59"/>
      <c r="BG84" s="57"/>
      <c r="BH84" s="5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row>
    <row r="85" spans="1:128" s="25" customFormat="1" ht="20.25" hidden="1" customHeight="1" x14ac:dyDescent="0.2">
      <c r="A85" s="627"/>
      <c r="B85" s="27"/>
      <c r="C85" s="366" t="str">
        <f>'CONTEXTO E IDENTIFICACIÓN'!D$62</f>
        <v>Gestión de Servicio Al Ciudadano</v>
      </c>
      <c r="D85" s="366" t="str">
        <f>'CONTEXTO E IDENTIFICACIÓN'!F$62</f>
        <v>Gestión de Atención al Ciudadano</v>
      </c>
      <c r="E85" s="630"/>
      <c r="F85" s="633"/>
      <c r="G85" s="636"/>
      <c r="H85" s="318">
        <v>3</v>
      </c>
      <c r="I85" s="274"/>
      <c r="J85" s="275"/>
      <c r="K85" s="275"/>
      <c r="L85" s="275" t="str">
        <f t="shared" si="0"/>
        <v xml:space="preserve">  </v>
      </c>
      <c r="M85" s="274"/>
      <c r="N85" s="24"/>
      <c r="O85" s="255"/>
      <c r="P85" s="252" t="str">
        <f>+IF(O85=FÓRMULAS!$E$4,FÓRMULAS!$F$4,IF(O85=FÓRMULAS!$E$5,FÓRMULAS!$F$5,IF(O85=FÓRMULAS!$E$6,FÓRMULAS!$F$6,"")))</f>
        <v/>
      </c>
      <c r="Q85" s="252" t="str">
        <f>+IF(OR(O85=FÓRMULAS!$O$4,O85=FÓRMULAS!$O$5),FÓRMULAS!$P$5,IF(O85=FÓRMULAS!$O$6,FÓRMULAS!$P$6,""))</f>
        <v/>
      </c>
      <c r="R85" s="255"/>
      <c r="S85" s="252" t="str">
        <f>+IF(R85=FÓRMULAS!$H$4,FÓRMULAS!$I$4,IF(R85=FÓRMULAS!$H$5,FÓRMULAS!$I$5,""))</f>
        <v/>
      </c>
      <c r="T85" s="260"/>
      <c r="U85" s="260"/>
      <c r="V85" s="260"/>
      <c r="W85" s="252" t="str">
        <f t="shared" si="1"/>
        <v/>
      </c>
      <c r="X85" s="252">
        <f>IF(Q85=FÓRMULAS!$P$5,F$83-(F$83*W85),F$83)</f>
        <v>1</v>
      </c>
      <c r="Y85" s="322">
        <f>IF(Q85=FÓRMULAS!$P$6,G$83-(G$83*W85),G$83)</f>
        <v>0.8</v>
      </c>
      <c r="Z85" s="639"/>
      <c r="AA85" s="642"/>
      <c r="AB85" s="325"/>
      <c r="AC85" s="24"/>
      <c r="AD85" s="24"/>
      <c r="AE85" s="24"/>
      <c r="AF85" s="290"/>
      <c r="AG85" s="281"/>
      <c r="AH85" s="24"/>
      <c r="AI85" s="24"/>
      <c r="AJ85" s="24"/>
      <c r="AK85" s="24"/>
      <c r="AL85" s="24"/>
      <c r="AM85" s="24"/>
      <c r="AN85" s="24"/>
      <c r="AO85" s="24"/>
      <c r="AP85" s="24"/>
      <c r="AQ85" s="24"/>
      <c r="AR85" s="60"/>
      <c r="AS85" s="60"/>
      <c r="AT85" s="60"/>
      <c r="AU85" s="24"/>
      <c r="AV85" s="24"/>
      <c r="AW85" s="24"/>
      <c r="AX85" s="24"/>
      <c r="AY85" s="24"/>
      <c r="AZ85" s="24"/>
      <c r="BA85" s="24"/>
      <c r="BB85" s="58"/>
      <c r="BC85" s="26"/>
      <c r="BD85" s="26"/>
      <c r="BE85" s="57"/>
      <c r="BF85" s="59"/>
      <c r="BG85" s="57"/>
      <c r="BH85" s="5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row>
    <row r="86" spans="1:128" s="25" customFormat="1" ht="14.25" hidden="1" customHeight="1" thickBot="1" x14ac:dyDescent="0.25">
      <c r="A86" s="628"/>
      <c r="B86" s="291"/>
      <c r="C86" s="367" t="str">
        <f>'CONTEXTO E IDENTIFICACIÓN'!D$62</f>
        <v>Gestión de Servicio Al Ciudadano</v>
      </c>
      <c r="D86" s="367" t="str">
        <f>'CONTEXTO E IDENTIFICACIÓN'!F$62</f>
        <v>Gestión de Atención al Ciudadano</v>
      </c>
      <c r="E86" s="631"/>
      <c r="F86" s="634"/>
      <c r="G86" s="637"/>
      <c r="H86" s="319">
        <v>4</v>
      </c>
      <c r="I86" s="292"/>
      <c r="J86" s="293"/>
      <c r="K86" s="293"/>
      <c r="L86" s="293" t="str">
        <f t="shared" si="0"/>
        <v xml:space="preserve">  </v>
      </c>
      <c r="M86" s="292"/>
      <c r="N86" s="294"/>
      <c r="O86" s="256"/>
      <c r="P86" s="253" t="str">
        <f>+IF(O86=FÓRMULAS!$E$4,FÓRMULAS!$F$4,IF(O86=FÓRMULAS!$E$5,FÓRMULAS!$F$5,IF(O86=FÓRMULAS!$E$6,FÓRMULAS!$F$6,"")))</f>
        <v/>
      </c>
      <c r="Q86" s="253" t="str">
        <f>+IF(OR(O86=FÓRMULAS!$O$4,O86=FÓRMULAS!$O$5),FÓRMULAS!$P$5,IF(O86=FÓRMULAS!$O$6,FÓRMULAS!$P$6,""))</f>
        <v/>
      </c>
      <c r="R86" s="256"/>
      <c r="S86" s="253" t="str">
        <f>+IF(R86=FÓRMULAS!$H$4,FÓRMULAS!$I$4,IF(R86=FÓRMULAS!$H$5,FÓRMULAS!$I$5,""))</f>
        <v/>
      </c>
      <c r="T86" s="261"/>
      <c r="U86" s="261"/>
      <c r="V86" s="261"/>
      <c r="W86" s="253" t="str">
        <f t="shared" si="1"/>
        <v/>
      </c>
      <c r="X86" s="253">
        <f>IF(Q86=FÓRMULAS!$P$5,F$83-(F$83*W86),F$83)</f>
        <v>1</v>
      </c>
      <c r="Y86" s="323">
        <f>IF(Q86=FÓRMULAS!$P$6,G$83-(G$83*W86),G$83)</f>
        <v>0.8</v>
      </c>
      <c r="Z86" s="640"/>
      <c r="AA86" s="643"/>
      <c r="AB86" s="326"/>
      <c r="AC86" s="294"/>
      <c r="AD86" s="294"/>
      <c r="AE86" s="294"/>
      <c r="AF86" s="295"/>
      <c r="AG86" s="281"/>
      <c r="AH86" s="24"/>
      <c r="AI86" s="24"/>
      <c r="AJ86" s="24"/>
      <c r="AK86" s="24"/>
      <c r="AL86" s="24"/>
      <c r="AM86" s="24"/>
      <c r="AN86" s="24"/>
      <c r="AO86" s="24"/>
      <c r="AP86" s="24"/>
      <c r="AQ86" s="24"/>
      <c r="AR86" s="60"/>
      <c r="AS86" s="60"/>
      <c r="AT86" s="60"/>
      <c r="AU86" s="24"/>
      <c r="AV86" s="24"/>
      <c r="AW86" s="24"/>
      <c r="AX86" s="24"/>
      <c r="AY86" s="24"/>
      <c r="AZ86" s="24"/>
      <c r="BA86" s="24"/>
      <c r="BB86" s="58"/>
      <c r="BC86" s="26"/>
      <c r="BD86" s="26"/>
      <c r="BE86" s="57"/>
      <c r="BF86" s="59"/>
      <c r="BG86" s="57"/>
      <c r="BH86" s="5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row>
    <row r="87" spans="1:128" s="25" customFormat="1" ht="162" hidden="1" customHeight="1" x14ac:dyDescent="0.2">
      <c r="A87" s="626" t="str">
        <f>'CONTEXTO E IDENTIFICACIÓN'!A63</f>
        <v>R9</v>
      </c>
      <c r="B87" s="285" t="s">
        <v>46</v>
      </c>
      <c r="C87" s="365" t="str">
        <f>'CONTEXTO E IDENTIFICACIÓN'!D$63</f>
        <v>Gestión de Servicio Al Ciudadano</v>
      </c>
      <c r="D87" s="365" t="str">
        <f>'CONTEXTO E IDENTIFICACIÓN'!F$63</f>
        <v>Gestión de Atención al Ciudadano</v>
      </c>
      <c r="E87" s="629" t="str">
        <f>'CONTEXTO E IDENTIFICACIÓN'!N63</f>
        <v>Posibilidad de pérdida Reputacional por posibilidad de recibir o solicitar
cualquier dádiva o beneficio a nombre propio o para
terceros, durante la prestación del servicio o la atención al ciudadano debido a:
1. Falta de apropiación de los valores institucionales.
2. Falta de controles en el proceso
3. Incumplimiento de los puntos de control establecidos dentro de los procedimientos
4. Falta de sensibilización a los funcionarios
5. Actos intencionales de personal al interior de la entidad para saltar los controles de los procedimientos.
6. Tráfico de influencias y/o amiguismos</v>
      </c>
      <c r="F87" s="632">
        <f>'PROB E IMPACTO INHERENTE'!H17</f>
        <v>1</v>
      </c>
      <c r="G87" s="635">
        <f>'PROB E IMPACTO INHERENTE'!P17</f>
        <v>1</v>
      </c>
      <c r="H87" s="317">
        <v>1</v>
      </c>
      <c r="I87" s="286" t="s">
        <v>939</v>
      </c>
      <c r="J87" s="287" t="s">
        <v>1080</v>
      </c>
      <c r="K87" s="287" t="s">
        <v>1082</v>
      </c>
      <c r="L87" s="287" t="str">
        <f t="shared" si="0"/>
        <v>El Responsable de la Oficina  de atención con el Ciudadano Realiza verificación trimestral de las encuestas contestadas por los usuarios posterior a la prestación del servicio en los diferentes canales de atención, con el fin de identificar posibles prácticas en las cuales se vea involucrada la entrega de dádivas o beneficios a nombre propio de funcionarios o para terceros. En caso de encontrar que se presentó esta situación, se remite al órgano competente en el IGAC para la investigación disciplinaria o las medidas correspondientes de acuerdo con el tipo de vinculación. 
 Evidencia: Reporte de las encuestas contestadas por los usuarios y/o correo electrónico con el seguimiento realizado el jefe de la Oficina de Relación con el Ciudadano.</v>
      </c>
      <c r="M87" s="286" t="s">
        <v>1084</v>
      </c>
      <c r="N87" s="288" t="s">
        <v>7</v>
      </c>
      <c r="O87" s="254" t="s">
        <v>16</v>
      </c>
      <c r="P87" s="251">
        <f>+IF(O87=FÓRMULAS!$E$4,FÓRMULAS!$F$4,IF(O87=FÓRMULAS!$E$5,FÓRMULAS!$F$5,IF(O87=FÓRMULAS!$E$6,FÓRMULAS!$F$6,"")))</f>
        <v>0.25</v>
      </c>
      <c r="Q87" s="251" t="str">
        <f>+IF(OR(O87=FÓRMULAS!$O$4,O87=FÓRMULAS!$O$5),FÓRMULAS!$P$5,IF(O87=FÓRMULAS!$O$6,FÓRMULAS!$P$6,""))</f>
        <v>Probabilidad</v>
      </c>
      <c r="R87" s="254" t="s">
        <v>103</v>
      </c>
      <c r="S87" s="251">
        <f>+IF(R87=FÓRMULAS!$H$4,FÓRMULAS!$I$4,IF(R87=FÓRMULAS!$H$5,FÓRMULAS!$I$5,""))</f>
        <v>0.15</v>
      </c>
      <c r="T87" s="259" t="s">
        <v>902</v>
      </c>
      <c r="U87" s="259" t="s">
        <v>903</v>
      </c>
      <c r="V87" s="259" t="s">
        <v>904</v>
      </c>
      <c r="W87" s="251">
        <f t="shared" si="1"/>
        <v>0.4</v>
      </c>
      <c r="X87" s="251">
        <f>IF(Q87=FÓRMULAS!$P$5,F$87-(F$87*W87),F$87)</f>
        <v>0.6</v>
      </c>
      <c r="Y87" s="321">
        <f>IF(Q87=FÓRMULAS!$P$6,G$87-(G$87*W87),G$87)</f>
        <v>1</v>
      </c>
      <c r="Z87" s="638">
        <f t="shared" ref="Z87:AA87" si="9">+IF(X90="","",X90)</f>
        <v>1</v>
      </c>
      <c r="AA87" s="641">
        <f t="shared" si="9"/>
        <v>1</v>
      </c>
      <c r="AB87" s="324">
        <v>4</v>
      </c>
      <c r="AC87" s="288">
        <v>1</v>
      </c>
      <c r="AD87" s="288">
        <v>1</v>
      </c>
      <c r="AE87" s="288">
        <v>1</v>
      </c>
      <c r="AF87" s="289">
        <v>1</v>
      </c>
      <c r="AG87" s="281" t="s">
        <v>19</v>
      </c>
      <c r="AH87" s="24" t="s">
        <v>17</v>
      </c>
      <c r="AI87" s="24" t="s">
        <v>6</v>
      </c>
      <c r="AJ87" s="24" t="s">
        <v>19</v>
      </c>
      <c r="AK87" s="24" t="s">
        <v>6</v>
      </c>
      <c r="AL87" s="24" t="s">
        <v>57</v>
      </c>
      <c r="AM87" s="24" t="s">
        <v>103</v>
      </c>
      <c r="AN87" s="24" t="s">
        <v>87</v>
      </c>
      <c r="AO87" s="24" t="s">
        <v>89</v>
      </c>
      <c r="AP87" s="24" t="s">
        <v>91</v>
      </c>
      <c r="AQ87" s="24" t="s">
        <v>100</v>
      </c>
      <c r="AR87" s="51" t="s">
        <v>94</v>
      </c>
      <c r="AS87" s="51" t="s">
        <v>96</v>
      </c>
      <c r="AT87" s="51" t="s">
        <v>98</v>
      </c>
      <c r="AU87" s="24">
        <v>15</v>
      </c>
      <c r="AV87" s="24">
        <v>15</v>
      </c>
      <c r="AW87" s="24">
        <v>15</v>
      </c>
      <c r="AX87" s="24">
        <v>10</v>
      </c>
      <c r="AY87" s="24">
        <v>15</v>
      </c>
      <c r="AZ87" s="24">
        <v>15</v>
      </c>
      <c r="BA87" s="24">
        <v>10</v>
      </c>
      <c r="BB87" s="49">
        <v>95</v>
      </c>
      <c r="BC87" s="26" t="s">
        <v>139</v>
      </c>
      <c r="BD87" s="26" t="s">
        <v>139</v>
      </c>
      <c r="BE87" s="50">
        <v>0</v>
      </c>
      <c r="BF87" s="48">
        <v>0</v>
      </c>
      <c r="BG87" s="50">
        <v>0</v>
      </c>
      <c r="BH87" s="48">
        <v>0</v>
      </c>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row>
    <row r="88" spans="1:128" s="25" customFormat="1" ht="102" hidden="1" customHeight="1" x14ac:dyDescent="0.2">
      <c r="A88" s="627"/>
      <c r="B88" s="27"/>
      <c r="C88" s="366" t="str">
        <f>'CONTEXTO E IDENTIFICACIÓN'!D$63</f>
        <v>Gestión de Servicio Al Ciudadano</v>
      </c>
      <c r="D88" s="366" t="str">
        <f>'CONTEXTO E IDENTIFICACIÓN'!F$63</f>
        <v>Gestión de Atención al Ciudadano</v>
      </c>
      <c r="E88" s="630"/>
      <c r="F88" s="633"/>
      <c r="G88" s="636"/>
      <c r="H88" s="318">
        <v>2</v>
      </c>
      <c r="I88" s="274" t="s">
        <v>939</v>
      </c>
      <c r="J88" s="275" t="s">
        <v>1081</v>
      </c>
      <c r="K88" s="275" t="s">
        <v>1083</v>
      </c>
      <c r="L88" s="275" t="str">
        <f t="shared" si="0"/>
        <v>El Responsable de la Oficina  de atención con el Ciudadano Hace revisión aleatoria del 60% de las quejas y denuncias con el fin de identificar posibles prácticas en las cuales se vea involucrada la entrega de dádivas o beneficios a nombre propio de funcionarios o para terceros. En caso de encontrar que se presentó esta situación, se remite al órgano competente en el IGAC para la investigación disciplinaria o las medidas correspondientes de acuerdo con el tipo de vinculación Evidencia: Reporte mensual de  la revisión de quejas y denuncias</v>
      </c>
      <c r="M88" s="274" t="s">
        <v>1085</v>
      </c>
      <c r="N88" s="24"/>
      <c r="O88" s="255" t="s">
        <v>16</v>
      </c>
      <c r="P88" s="252">
        <f>+IF(O88=FÓRMULAS!$E$4,FÓRMULAS!$F$4,IF(O88=FÓRMULAS!$E$5,FÓRMULAS!$F$5,IF(O88=FÓRMULAS!$E$6,FÓRMULAS!$F$6,"")))</f>
        <v>0.25</v>
      </c>
      <c r="Q88" s="252" t="str">
        <f>+IF(OR(O88=FÓRMULAS!$O$4,O88=FÓRMULAS!$O$5),FÓRMULAS!$P$5,IF(O88=FÓRMULAS!$O$6,FÓRMULAS!$P$6,""))</f>
        <v>Probabilidad</v>
      </c>
      <c r="R88" s="255" t="s">
        <v>103</v>
      </c>
      <c r="S88" s="252">
        <f>+IF(R88=FÓRMULAS!$H$4,FÓRMULAS!$I$4,IF(R88=FÓRMULAS!$H$5,FÓRMULAS!$I$5,""))</f>
        <v>0.15</v>
      </c>
      <c r="T88" s="260" t="s">
        <v>902</v>
      </c>
      <c r="U88" s="260" t="s">
        <v>903</v>
      </c>
      <c r="V88" s="260" t="s">
        <v>904</v>
      </c>
      <c r="W88" s="252">
        <f t="shared" si="1"/>
        <v>0.4</v>
      </c>
      <c r="X88" s="252">
        <f>IF(Q88=FÓRMULAS!$P$5,F$87-(F$87*W88),F$87)</f>
        <v>0.6</v>
      </c>
      <c r="Y88" s="322">
        <f>IF(Q88=FÓRMULAS!$P$6,G$87-(G$87*W88),G$87)</f>
        <v>1</v>
      </c>
      <c r="Z88" s="639"/>
      <c r="AA88" s="642"/>
      <c r="AB88" s="325">
        <v>12</v>
      </c>
      <c r="AC88" s="24">
        <v>3</v>
      </c>
      <c r="AD88" s="24">
        <v>3</v>
      </c>
      <c r="AE88" s="24">
        <v>3</v>
      </c>
      <c r="AF88" s="290">
        <v>3</v>
      </c>
      <c r="AG88" s="281"/>
      <c r="AH88" s="24"/>
      <c r="AI88" s="24"/>
      <c r="AJ88" s="24"/>
      <c r="AK88" s="24"/>
      <c r="AL88" s="24"/>
      <c r="AM88" s="24"/>
      <c r="AN88" s="24"/>
      <c r="AO88" s="24"/>
      <c r="AP88" s="24"/>
      <c r="AQ88" s="24"/>
      <c r="AR88" s="60"/>
      <c r="AS88" s="60"/>
      <c r="AT88" s="60"/>
      <c r="AU88" s="24"/>
      <c r="AV88" s="24"/>
      <c r="AW88" s="24"/>
      <c r="AX88" s="24"/>
      <c r="AY88" s="24"/>
      <c r="AZ88" s="24"/>
      <c r="BA88" s="24"/>
      <c r="BB88" s="58"/>
      <c r="BC88" s="26"/>
      <c r="BD88" s="26"/>
      <c r="BE88" s="57"/>
      <c r="BF88" s="59"/>
      <c r="BG88" s="57"/>
      <c r="BH88" s="5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row>
    <row r="89" spans="1:128" s="25" customFormat="1" ht="16.5" hidden="1" customHeight="1" x14ac:dyDescent="0.2">
      <c r="A89" s="627"/>
      <c r="B89" s="27"/>
      <c r="C89" s="366" t="str">
        <f>'CONTEXTO E IDENTIFICACIÓN'!D$63</f>
        <v>Gestión de Servicio Al Ciudadano</v>
      </c>
      <c r="D89" s="366" t="str">
        <f>'CONTEXTO E IDENTIFICACIÓN'!F$63</f>
        <v>Gestión de Atención al Ciudadano</v>
      </c>
      <c r="E89" s="630"/>
      <c r="F89" s="633"/>
      <c r="G89" s="636"/>
      <c r="H89" s="318">
        <v>3</v>
      </c>
      <c r="I89" s="274"/>
      <c r="J89" s="275"/>
      <c r="K89" s="275"/>
      <c r="L89" s="275" t="str">
        <f t="shared" si="0"/>
        <v xml:space="preserve">  </v>
      </c>
      <c r="M89" s="274"/>
      <c r="N89" s="24"/>
      <c r="O89" s="255"/>
      <c r="P89" s="252" t="str">
        <f>+IF(O89=FÓRMULAS!$E$4,FÓRMULAS!$F$4,IF(O89=FÓRMULAS!$E$5,FÓRMULAS!$F$5,IF(O89=FÓRMULAS!$E$6,FÓRMULAS!$F$6,"")))</f>
        <v/>
      </c>
      <c r="Q89" s="252" t="str">
        <f>+IF(OR(O89=FÓRMULAS!$O$4,O89=FÓRMULAS!$O$5),FÓRMULAS!$P$5,IF(O89=FÓRMULAS!$O$6,FÓRMULAS!$P$6,""))</f>
        <v/>
      </c>
      <c r="R89" s="255"/>
      <c r="S89" s="252" t="str">
        <f>+IF(R89=FÓRMULAS!$H$4,FÓRMULAS!$I$4,IF(R89=FÓRMULAS!$H$5,FÓRMULAS!$I$5,""))</f>
        <v/>
      </c>
      <c r="T89" s="260"/>
      <c r="U89" s="260"/>
      <c r="V89" s="260"/>
      <c r="W89" s="252" t="str">
        <f t="shared" si="1"/>
        <v/>
      </c>
      <c r="X89" s="252">
        <f>IF(Q89=FÓRMULAS!$P$5,F$87-(F$87*W89),F$87)</f>
        <v>1</v>
      </c>
      <c r="Y89" s="322">
        <f>IF(Q89=FÓRMULAS!$P$6,G$87-(G$87*W89),G$87)</f>
        <v>1</v>
      </c>
      <c r="Z89" s="639"/>
      <c r="AA89" s="642"/>
      <c r="AB89" s="325"/>
      <c r="AC89" s="24"/>
      <c r="AD89" s="24"/>
      <c r="AE89" s="24"/>
      <c r="AF89" s="290"/>
      <c r="AG89" s="281"/>
      <c r="AH89" s="24"/>
      <c r="AI89" s="24"/>
      <c r="AJ89" s="24"/>
      <c r="AK89" s="24"/>
      <c r="AL89" s="24"/>
      <c r="AM89" s="24"/>
      <c r="AN89" s="24"/>
      <c r="AO89" s="24"/>
      <c r="AP89" s="24"/>
      <c r="AQ89" s="24"/>
      <c r="AR89" s="60"/>
      <c r="AS89" s="60"/>
      <c r="AT89" s="60"/>
      <c r="AU89" s="24"/>
      <c r="AV89" s="24"/>
      <c r="AW89" s="24"/>
      <c r="AX89" s="24"/>
      <c r="AY89" s="24"/>
      <c r="AZ89" s="24"/>
      <c r="BA89" s="24"/>
      <c r="BB89" s="58"/>
      <c r="BC89" s="26"/>
      <c r="BD89" s="26"/>
      <c r="BE89" s="57"/>
      <c r="BF89" s="59"/>
      <c r="BG89" s="57"/>
      <c r="BH89" s="5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39"/>
      <c r="CK89" s="39"/>
      <c r="CL89" s="39"/>
      <c r="CM89" s="39"/>
      <c r="CN89" s="39"/>
      <c r="CO89" s="39"/>
      <c r="CP89" s="39"/>
      <c r="CQ89" s="39"/>
      <c r="CR89" s="39"/>
      <c r="CS89" s="39"/>
      <c r="CT89" s="39"/>
      <c r="CU89" s="39"/>
      <c r="CV89" s="39"/>
      <c r="CW89" s="39"/>
      <c r="CX89" s="39"/>
      <c r="CY89" s="39"/>
      <c r="CZ89" s="39"/>
      <c r="DA89" s="39"/>
      <c r="DB89" s="39"/>
      <c r="DC89" s="39"/>
      <c r="DD89" s="39"/>
      <c r="DE89" s="39"/>
      <c r="DF89" s="39"/>
      <c r="DG89" s="39"/>
      <c r="DH89" s="39"/>
      <c r="DI89" s="39"/>
      <c r="DJ89" s="39"/>
      <c r="DK89" s="39"/>
      <c r="DL89" s="39"/>
      <c r="DM89" s="39"/>
      <c r="DN89" s="39"/>
      <c r="DO89" s="39"/>
      <c r="DP89" s="39"/>
      <c r="DQ89" s="39"/>
      <c r="DR89" s="39"/>
      <c r="DS89" s="39"/>
      <c r="DT89" s="39"/>
      <c r="DU89" s="39"/>
      <c r="DV89" s="39"/>
      <c r="DW89" s="39"/>
      <c r="DX89" s="39"/>
    </row>
    <row r="90" spans="1:128" s="25" customFormat="1" ht="15.75" hidden="1" customHeight="1" thickBot="1" x14ac:dyDescent="0.25">
      <c r="A90" s="628"/>
      <c r="B90" s="291"/>
      <c r="C90" s="367" t="str">
        <f>'CONTEXTO E IDENTIFICACIÓN'!D$63</f>
        <v>Gestión de Servicio Al Ciudadano</v>
      </c>
      <c r="D90" s="367" t="str">
        <f>'CONTEXTO E IDENTIFICACIÓN'!F$63</f>
        <v>Gestión de Atención al Ciudadano</v>
      </c>
      <c r="E90" s="631"/>
      <c r="F90" s="634"/>
      <c r="G90" s="637"/>
      <c r="H90" s="319">
        <v>4</v>
      </c>
      <c r="I90" s="292"/>
      <c r="J90" s="293"/>
      <c r="K90" s="293"/>
      <c r="L90" s="293" t="str">
        <f t="shared" si="0"/>
        <v xml:space="preserve">  </v>
      </c>
      <c r="M90" s="292"/>
      <c r="N90" s="294"/>
      <c r="O90" s="256"/>
      <c r="P90" s="253" t="str">
        <f>+IF(O90=FÓRMULAS!$E$4,FÓRMULAS!$F$4,IF(O90=FÓRMULAS!$E$5,FÓRMULAS!$F$5,IF(O90=FÓRMULAS!$E$6,FÓRMULAS!$F$6,"")))</f>
        <v/>
      </c>
      <c r="Q90" s="253" t="str">
        <f>+IF(OR(O90=FÓRMULAS!$O$4,O90=FÓRMULAS!$O$5),FÓRMULAS!$P$5,IF(O90=FÓRMULAS!$O$6,FÓRMULAS!$P$6,""))</f>
        <v/>
      </c>
      <c r="R90" s="256"/>
      <c r="S90" s="253" t="str">
        <f>+IF(R90=FÓRMULAS!$H$4,FÓRMULAS!$I$4,IF(R90=FÓRMULAS!$H$5,FÓRMULAS!$I$5,""))</f>
        <v/>
      </c>
      <c r="T90" s="261"/>
      <c r="U90" s="261"/>
      <c r="V90" s="261"/>
      <c r="W90" s="253" t="str">
        <f t="shared" si="1"/>
        <v/>
      </c>
      <c r="X90" s="253">
        <f>IF(Q90=FÓRMULAS!$P$5,F$87-(F$87*W90),F$87)</f>
        <v>1</v>
      </c>
      <c r="Y90" s="323">
        <f>IF(Q90=FÓRMULAS!$P$6,G$87-(G$87*W90),G$87)</f>
        <v>1</v>
      </c>
      <c r="Z90" s="640"/>
      <c r="AA90" s="643"/>
      <c r="AB90" s="326"/>
      <c r="AC90" s="294"/>
      <c r="AD90" s="294"/>
      <c r="AE90" s="294"/>
      <c r="AF90" s="295"/>
      <c r="AG90" s="281"/>
      <c r="AH90" s="24"/>
      <c r="AI90" s="24"/>
      <c r="AJ90" s="24"/>
      <c r="AK90" s="24"/>
      <c r="AL90" s="24"/>
      <c r="AM90" s="24"/>
      <c r="AN90" s="24"/>
      <c r="AO90" s="24"/>
      <c r="AP90" s="24"/>
      <c r="AQ90" s="24"/>
      <c r="AR90" s="60"/>
      <c r="AS90" s="60"/>
      <c r="AT90" s="60"/>
      <c r="AU90" s="24"/>
      <c r="AV90" s="24"/>
      <c r="AW90" s="24"/>
      <c r="AX90" s="24"/>
      <c r="AY90" s="24"/>
      <c r="AZ90" s="24"/>
      <c r="BA90" s="24"/>
      <c r="BB90" s="58"/>
      <c r="BC90" s="26"/>
      <c r="BD90" s="26"/>
      <c r="BE90" s="57"/>
      <c r="BF90" s="59"/>
      <c r="BG90" s="57"/>
      <c r="BH90" s="59"/>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39"/>
      <c r="CH90" s="39"/>
      <c r="CI90" s="39"/>
      <c r="CJ90" s="39"/>
      <c r="CK90" s="39"/>
      <c r="CL90" s="39"/>
      <c r="CM90" s="39"/>
      <c r="CN90" s="39"/>
      <c r="CO90" s="39"/>
      <c r="CP90" s="39"/>
      <c r="CQ90" s="39"/>
      <c r="CR90" s="39"/>
      <c r="CS90" s="39"/>
      <c r="CT90" s="39"/>
      <c r="CU90" s="39"/>
      <c r="CV90" s="39"/>
      <c r="CW90" s="39"/>
      <c r="CX90" s="39"/>
      <c r="CY90" s="39"/>
      <c r="CZ90" s="39"/>
      <c r="DA90" s="39"/>
      <c r="DB90" s="39"/>
      <c r="DC90" s="39"/>
      <c r="DD90" s="39"/>
      <c r="DE90" s="39"/>
      <c r="DF90" s="39"/>
      <c r="DG90" s="39"/>
      <c r="DH90" s="39"/>
      <c r="DI90" s="39"/>
      <c r="DJ90" s="39"/>
      <c r="DK90" s="39"/>
      <c r="DL90" s="39"/>
      <c r="DM90" s="39"/>
      <c r="DN90" s="39"/>
      <c r="DO90" s="39"/>
      <c r="DP90" s="39"/>
      <c r="DQ90" s="39"/>
      <c r="DR90" s="39"/>
      <c r="DS90" s="39"/>
      <c r="DT90" s="39"/>
      <c r="DU90" s="39"/>
      <c r="DV90" s="39"/>
      <c r="DW90" s="39"/>
      <c r="DX90" s="39"/>
    </row>
    <row r="91" spans="1:128" s="25" customFormat="1" ht="114" customHeight="1" x14ac:dyDescent="0.2">
      <c r="A91" s="626" t="str">
        <f>'CONTEXTO E IDENTIFICACIÓN'!A64</f>
        <v>R10</v>
      </c>
      <c r="B91" s="285" t="s">
        <v>43</v>
      </c>
      <c r="C91" s="365" t="str">
        <f>'CONTEXTO E IDENTIFICACIÓN'!D$64</f>
        <v>Gestión de Regulación y Habilitación</v>
      </c>
      <c r="D91" s="365" t="str">
        <f>'CONTEXTO E IDENTIFICACIÓN'!F$64</f>
        <v>Regulación</v>
      </c>
      <c r="E91" s="629" t="str">
        <f>'CONTEXTO E IDENTIFICACIÓN'!N64</f>
        <v>Posibilidad de pérdida Reputacional por inobservancia de las actividades tendientes a expedir regulación normativa por parte de la Entidad debido a: 
1. Falta de generación de espacios de participación previo a la expedición del acto administrativo teniendo en cuenta los requerimientos de ley.
2. Asignación de responsabilidades para la expedición de actos administrativos a personal sin las competencias de ley requeridas.
3. Falta de control en los cambios normativos del acto administrativo al interior de la entidad antes de su expedición.</v>
      </c>
      <c r="F91" s="632">
        <f>'PROB E IMPACTO INHERENTE'!H18</f>
        <v>0.6</v>
      </c>
      <c r="G91" s="635">
        <f>'PROB E IMPACTO INHERENTE'!P18</f>
        <v>0.8</v>
      </c>
      <c r="H91" s="317">
        <v>1</v>
      </c>
      <c r="I91" s="286" t="s">
        <v>1022</v>
      </c>
      <c r="J91" s="287" t="s">
        <v>478</v>
      </c>
      <c r="K91" s="521" t="s">
        <v>1116</v>
      </c>
      <c r="L91" s="287" t="str">
        <f>+CONCATENATE(I91," ",J91," ",K91)</f>
        <v>El Director de regulación y Habilitación verifica el contenido del proyecto de Acto administrativo previo a su publicación en la página web para participación ciudadana (en caso de que sea necesario por ley), cada vez que se requiera, con el fin de recibir las observaciones a lugar, previo a la expedición de la regulación. En caso de recibir comentarios u observaciones, se deben responder las observaciones y comentarios, y ajustar el contenido si tiene mérito antes de remitirlo a la Oficina Asesora Jurídica para su expedición. 
 Evidencia: Correo de envío del proyecto de Acto Administrativo a la Oficina Asesora de Comunicaciones para publicación en la página web; y/o link de publicación del Acto Administrativo.</v>
      </c>
      <c r="M91" s="286" t="s">
        <v>162</v>
      </c>
      <c r="N91" s="288" t="s">
        <v>7</v>
      </c>
      <c r="O91" s="254" t="s">
        <v>16</v>
      </c>
      <c r="P91" s="251">
        <f>+IF(O91=FÓRMULAS!$E$4,FÓRMULAS!$F$4,IF(O91=FÓRMULAS!$E$5,FÓRMULAS!$F$5,IF(O91=FÓRMULAS!$E$6,FÓRMULAS!$F$6,"")))</f>
        <v>0.25</v>
      </c>
      <c r="Q91" s="251" t="str">
        <f>+IF(OR(O91=FÓRMULAS!$O$4,O91=FÓRMULAS!$O$5),FÓRMULAS!$P$5,IF(O91=FÓRMULAS!$O$6,FÓRMULAS!$P$6,""))</f>
        <v>Probabilidad</v>
      </c>
      <c r="R91" s="254" t="s">
        <v>103</v>
      </c>
      <c r="S91" s="251">
        <f>+IF(R91=FÓRMULAS!$H$4,FÓRMULAS!$I$4,IF(R91=FÓRMULAS!$H$5,FÓRMULAS!$I$5,""))</f>
        <v>0.15</v>
      </c>
      <c r="T91" s="259" t="s">
        <v>902</v>
      </c>
      <c r="U91" s="259" t="s">
        <v>903</v>
      </c>
      <c r="V91" s="259" t="s">
        <v>904</v>
      </c>
      <c r="W91" s="251">
        <f t="shared" si="1"/>
        <v>0.4</v>
      </c>
      <c r="X91" s="251">
        <f>IF(Q91=FÓRMULAS!$P$5,F$91-(F$91*W91),F$91)</f>
        <v>0.36</v>
      </c>
      <c r="Y91" s="321">
        <f>IF(Q91=FÓRMULAS!$P$6,G$91-(G$91*W91),G$91)</f>
        <v>0.8</v>
      </c>
      <c r="Z91" s="638">
        <f t="shared" ref="Z91:AA91" si="10">+IF(X94="","",X94)</f>
        <v>0.6</v>
      </c>
      <c r="AA91" s="641">
        <f t="shared" si="10"/>
        <v>0.8</v>
      </c>
      <c r="AB91" s="324">
        <v>0</v>
      </c>
      <c r="AC91" s="288">
        <v>0</v>
      </c>
      <c r="AD91" s="288">
        <v>0</v>
      </c>
      <c r="AE91" s="288">
        <v>0</v>
      </c>
      <c r="AF91" s="289">
        <v>0</v>
      </c>
      <c r="AG91" s="281" t="s">
        <v>6</v>
      </c>
      <c r="AH91" s="24" t="s">
        <v>16</v>
      </c>
      <c r="AI91" s="24" t="s">
        <v>6</v>
      </c>
      <c r="AJ91" s="24" t="s">
        <v>6</v>
      </c>
      <c r="AK91" s="24" t="s">
        <v>6</v>
      </c>
      <c r="AL91" s="24" t="s">
        <v>26</v>
      </c>
      <c r="AM91" s="24" t="s">
        <v>103</v>
      </c>
      <c r="AN91" s="24" t="s">
        <v>87</v>
      </c>
      <c r="AO91" s="24" t="s">
        <v>89</v>
      </c>
      <c r="AP91" s="24" t="s">
        <v>91</v>
      </c>
      <c r="AQ91" s="24" t="s">
        <v>99</v>
      </c>
      <c r="AR91" s="51" t="s">
        <v>94</v>
      </c>
      <c r="AS91" s="51" t="s">
        <v>96</v>
      </c>
      <c r="AT91" s="51" t="s">
        <v>98</v>
      </c>
      <c r="AU91" s="24">
        <v>15</v>
      </c>
      <c r="AV91" s="24">
        <v>15</v>
      </c>
      <c r="AW91" s="24">
        <v>15</v>
      </c>
      <c r="AX91" s="24">
        <v>15</v>
      </c>
      <c r="AY91" s="24">
        <v>15</v>
      </c>
      <c r="AZ91" s="24">
        <v>15</v>
      </c>
      <c r="BA91" s="24">
        <v>10</v>
      </c>
      <c r="BB91" s="49">
        <v>100</v>
      </c>
      <c r="BC91" s="26" t="s">
        <v>138</v>
      </c>
      <c r="BD91" s="26" t="s">
        <v>140</v>
      </c>
      <c r="BE91" s="50">
        <v>2</v>
      </c>
      <c r="BF91" s="650">
        <v>2</v>
      </c>
      <c r="BG91" s="50">
        <v>2</v>
      </c>
      <c r="BH91" s="650">
        <v>2</v>
      </c>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row>
    <row r="92" spans="1:128" s="25" customFormat="1" ht="133.5" customHeight="1" x14ac:dyDescent="0.2">
      <c r="A92" s="627"/>
      <c r="B92" s="27" t="s">
        <v>43</v>
      </c>
      <c r="C92" s="366" t="str">
        <f>'CONTEXTO E IDENTIFICACIÓN'!D$64</f>
        <v>Gestión de Regulación y Habilitación</v>
      </c>
      <c r="D92" s="366" t="str">
        <f>'CONTEXTO E IDENTIFICACIÓN'!F$64</f>
        <v>Regulación</v>
      </c>
      <c r="E92" s="630"/>
      <c r="F92" s="633"/>
      <c r="G92" s="636"/>
      <c r="H92" s="318">
        <v>2</v>
      </c>
      <c r="I92" s="274" t="s">
        <v>1022</v>
      </c>
      <c r="J92" s="275" t="s">
        <v>479</v>
      </c>
      <c r="K92" s="419" t="s">
        <v>1117</v>
      </c>
      <c r="L92" s="275" t="str">
        <f>+CONCATENATE(I92," ",J92," ",K92)</f>
        <v>El Director de regulación y Habilitación realiza un control de legalidad de los proyectos de acto administrativo, cada vez que sea requerido, con el fin de determinar si se deben realizar ajustes previo a la expedición por parte de la Oficina, GIT o Área responsable. En caso de presentar inconsistencias u observaciones se regresa al responsable para aplicar los correctivos necesarios. 
Evidencia: Correo remisorio y/o memorando con las observaciones al proceso técnico que proyectó el acto.</v>
      </c>
      <c r="M92" s="274" t="s">
        <v>163</v>
      </c>
      <c r="N92" s="24" t="s">
        <v>7</v>
      </c>
      <c r="O92" s="255" t="s">
        <v>16</v>
      </c>
      <c r="P92" s="252">
        <f>+IF(O92=FÓRMULAS!$E$4,FÓRMULAS!$F$4,IF(O92=FÓRMULAS!$E$5,FÓRMULAS!$F$5,IF(O92=FÓRMULAS!$E$6,FÓRMULAS!$F$6,"")))</f>
        <v>0.25</v>
      </c>
      <c r="Q92" s="252" t="str">
        <f>+IF(OR(O92=FÓRMULAS!$O$4,O92=FÓRMULAS!$O$5),FÓRMULAS!$P$5,IF(O92=FÓRMULAS!$O$6,FÓRMULAS!$P$6,""))</f>
        <v>Probabilidad</v>
      </c>
      <c r="R92" s="255" t="s">
        <v>103</v>
      </c>
      <c r="S92" s="252">
        <f>+IF(R92=FÓRMULAS!$H$4,FÓRMULAS!$I$4,IF(R92=FÓRMULAS!$H$5,FÓRMULAS!$I$5,""))</f>
        <v>0.15</v>
      </c>
      <c r="T92" s="260" t="s">
        <v>902</v>
      </c>
      <c r="U92" s="260" t="s">
        <v>903</v>
      </c>
      <c r="V92" s="260" t="s">
        <v>904</v>
      </c>
      <c r="W92" s="252">
        <f t="shared" si="1"/>
        <v>0.4</v>
      </c>
      <c r="X92" s="252">
        <f>IF(Q92=FÓRMULAS!$P$5,F$91-(F$91*W92),F$91)</f>
        <v>0.36</v>
      </c>
      <c r="Y92" s="322">
        <f>IF(Q92=FÓRMULAS!$P$6,G$91-(G$91*W92),G$91)</f>
        <v>0.8</v>
      </c>
      <c r="Z92" s="639"/>
      <c r="AA92" s="642"/>
      <c r="AB92" s="325">
        <v>0</v>
      </c>
      <c r="AC92" s="24">
        <v>0</v>
      </c>
      <c r="AD92" s="24">
        <v>0</v>
      </c>
      <c r="AE92" s="24">
        <v>0</v>
      </c>
      <c r="AF92" s="290">
        <v>0</v>
      </c>
      <c r="AG92" s="281" t="s">
        <v>6</v>
      </c>
      <c r="AH92" s="24" t="s">
        <v>16</v>
      </c>
      <c r="AI92" s="24" t="s">
        <v>19</v>
      </c>
      <c r="AJ92" s="24" t="s">
        <v>6</v>
      </c>
      <c r="AK92" s="24" t="s">
        <v>6</v>
      </c>
      <c r="AL92" s="24" t="s">
        <v>26</v>
      </c>
      <c r="AM92" s="24" t="s">
        <v>103</v>
      </c>
      <c r="AN92" s="24" t="s">
        <v>87</v>
      </c>
      <c r="AO92" s="24" t="s">
        <v>89</v>
      </c>
      <c r="AP92" s="24" t="s">
        <v>91</v>
      </c>
      <c r="AQ92" s="24" t="s">
        <v>99</v>
      </c>
      <c r="AR92" s="51" t="s">
        <v>94</v>
      </c>
      <c r="AS92" s="51" t="s">
        <v>96</v>
      </c>
      <c r="AT92" s="51" t="s">
        <v>98</v>
      </c>
      <c r="AU92" s="24">
        <v>15</v>
      </c>
      <c r="AV92" s="24">
        <v>15</v>
      </c>
      <c r="AW92" s="24">
        <v>15</v>
      </c>
      <c r="AX92" s="24">
        <v>15</v>
      </c>
      <c r="AY92" s="24">
        <v>15</v>
      </c>
      <c r="AZ92" s="24">
        <v>15</v>
      </c>
      <c r="BA92" s="24">
        <v>10</v>
      </c>
      <c r="BB92" s="49">
        <v>100</v>
      </c>
      <c r="BC92" s="26" t="s">
        <v>138</v>
      </c>
      <c r="BD92" s="26" t="s">
        <v>140</v>
      </c>
      <c r="BE92" s="50">
        <v>2</v>
      </c>
      <c r="BF92" s="650"/>
      <c r="BG92" s="50">
        <v>2</v>
      </c>
      <c r="BH92" s="650"/>
      <c r="BI92" s="39"/>
      <c r="BJ92" s="39"/>
      <c r="BK92" s="39"/>
      <c r="BL92" s="39"/>
      <c r="BM92" s="39"/>
      <c r="BN92" s="39"/>
      <c r="BO92" s="39"/>
      <c r="BP92" s="39"/>
      <c r="BQ92" s="39"/>
      <c r="BR92" s="39"/>
      <c r="BS92" s="39"/>
      <c r="BT92" s="39"/>
      <c r="BU92" s="39"/>
      <c r="BV92" s="39"/>
      <c r="BW92" s="39"/>
      <c r="BX92" s="39"/>
      <c r="BY92" s="39"/>
      <c r="BZ92" s="39"/>
      <c r="CA92" s="39"/>
      <c r="CB92" s="39"/>
      <c r="CC92" s="39"/>
      <c r="CD92" s="39"/>
      <c r="CE92" s="39"/>
      <c r="CF92" s="39"/>
      <c r="CG92" s="39"/>
      <c r="CH92" s="39"/>
      <c r="CI92" s="39"/>
      <c r="CJ92" s="39"/>
      <c r="CK92" s="39"/>
      <c r="CL92" s="39"/>
      <c r="CM92" s="39"/>
      <c r="CN92" s="39"/>
      <c r="CO92" s="39"/>
      <c r="CP92" s="39"/>
      <c r="CQ92" s="39"/>
      <c r="CR92" s="39"/>
      <c r="CS92" s="39"/>
      <c r="CT92" s="39"/>
      <c r="CU92" s="39"/>
      <c r="CV92" s="39"/>
      <c r="CW92" s="39"/>
      <c r="CX92" s="39"/>
      <c r="CY92" s="39"/>
      <c r="CZ92" s="39"/>
      <c r="DA92" s="39"/>
      <c r="DB92" s="39"/>
      <c r="DC92" s="39"/>
      <c r="DD92" s="39"/>
      <c r="DE92" s="39"/>
      <c r="DF92" s="39"/>
      <c r="DG92" s="39"/>
      <c r="DH92" s="39"/>
      <c r="DI92" s="39"/>
      <c r="DJ92" s="39"/>
      <c r="DK92" s="39"/>
      <c r="DL92" s="39"/>
      <c r="DM92" s="39"/>
      <c r="DN92" s="39"/>
      <c r="DO92" s="39"/>
      <c r="DP92" s="39"/>
      <c r="DQ92" s="39"/>
      <c r="DR92" s="39"/>
      <c r="DS92" s="39"/>
      <c r="DT92" s="39"/>
      <c r="DU92" s="39"/>
      <c r="DV92" s="39"/>
      <c r="DW92" s="39"/>
      <c r="DX92" s="39"/>
    </row>
    <row r="93" spans="1:128" s="25" customFormat="1" ht="105" customHeight="1" x14ac:dyDescent="0.2">
      <c r="A93" s="627"/>
      <c r="B93" s="27"/>
      <c r="C93" s="366" t="str">
        <f>'CONTEXTO E IDENTIFICACIÓN'!D$64</f>
        <v>Gestión de Regulación y Habilitación</v>
      </c>
      <c r="D93" s="366" t="str">
        <f>'CONTEXTO E IDENTIFICACIÓN'!F$64</f>
        <v>Regulación</v>
      </c>
      <c r="E93" s="630"/>
      <c r="F93" s="633"/>
      <c r="G93" s="636"/>
      <c r="H93" s="318">
        <v>3</v>
      </c>
      <c r="I93" s="412" t="s">
        <v>1022</v>
      </c>
      <c r="J93" s="275" t="s">
        <v>1023</v>
      </c>
      <c r="K93" s="275" t="s">
        <v>1024</v>
      </c>
      <c r="L93" s="275" t="str">
        <f t="shared" si="0"/>
        <v>El Director de regulación y Habilitación verifica el contenido del proyecto de Acto administrativo del subproceso de habilitación, posteriormente envía para revisión de la oficina Asesora Jurídica y finalmente aprobación y firma por parte de la Dirección General. Esta actividad se hace en cada evento.
Evidencia: Correo de envío del proyecto de Acto Administrativo al proceso a la Oficina Asesora Jurídica y envio a la Dirección General  para publicación en el diario oficial.</v>
      </c>
      <c r="M93" s="274" t="s">
        <v>1025</v>
      </c>
      <c r="N93" s="24"/>
      <c r="O93" s="255" t="s">
        <v>16</v>
      </c>
      <c r="P93" s="252">
        <f>+IF(O93=FÓRMULAS!$E$4,FÓRMULAS!$F$4,IF(O93=FÓRMULAS!$E$5,FÓRMULAS!$F$5,IF(O93=FÓRMULAS!$E$6,FÓRMULAS!$F$6,"")))</f>
        <v>0.25</v>
      </c>
      <c r="Q93" s="252" t="str">
        <f>+IF(OR(O93=FÓRMULAS!$O$4,O93=FÓRMULAS!$O$5),FÓRMULAS!$P$5,IF(O93=FÓRMULAS!$O$6,FÓRMULAS!$P$6,""))</f>
        <v>Probabilidad</v>
      </c>
      <c r="R93" s="255" t="s">
        <v>103</v>
      </c>
      <c r="S93" s="252">
        <f>+IF(R93=FÓRMULAS!$H$4,FÓRMULAS!$I$4,IF(R93=FÓRMULAS!$H$5,FÓRMULAS!$I$5,""))</f>
        <v>0.15</v>
      </c>
      <c r="T93" s="260" t="s">
        <v>902</v>
      </c>
      <c r="U93" s="260" t="s">
        <v>903</v>
      </c>
      <c r="V93" s="260" t="s">
        <v>904</v>
      </c>
      <c r="W93" s="252">
        <f t="shared" si="1"/>
        <v>0.4</v>
      </c>
      <c r="X93" s="252">
        <f>IF(Q93=FÓRMULAS!$P$5,F$91-(F$91*W93),F$91)</f>
        <v>0.36</v>
      </c>
      <c r="Y93" s="322">
        <f>IF(Q93=FÓRMULAS!$P$6,G$91-(G$91*W93),G$91)</f>
        <v>0.8</v>
      </c>
      <c r="Z93" s="639"/>
      <c r="AA93" s="642"/>
      <c r="AB93" s="325">
        <v>0</v>
      </c>
      <c r="AC93" s="24">
        <v>0</v>
      </c>
      <c r="AD93" s="24">
        <v>0</v>
      </c>
      <c r="AE93" s="24">
        <v>0</v>
      </c>
      <c r="AF93" s="290">
        <v>0</v>
      </c>
      <c r="AG93" s="281"/>
      <c r="AH93" s="24"/>
      <c r="AI93" s="24"/>
      <c r="AJ93" s="24"/>
      <c r="AK93" s="24"/>
      <c r="AL93" s="24"/>
      <c r="AM93" s="24"/>
      <c r="AN93" s="24"/>
      <c r="AO93" s="24"/>
      <c r="AP93" s="24"/>
      <c r="AQ93" s="24"/>
      <c r="AR93" s="51"/>
      <c r="AS93" s="51"/>
      <c r="AT93" s="51"/>
      <c r="AU93" s="24"/>
      <c r="AV93" s="24"/>
      <c r="AW93" s="24"/>
      <c r="AX93" s="24"/>
      <c r="AY93" s="24"/>
      <c r="AZ93" s="24"/>
      <c r="BA93" s="24"/>
      <c r="BB93" s="49"/>
      <c r="BC93" s="26"/>
      <c r="BD93" s="26"/>
      <c r="BE93" s="50"/>
      <c r="BF93" s="48"/>
      <c r="BG93" s="50"/>
      <c r="BH93" s="48"/>
      <c r="BI93" s="39"/>
      <c r="BJ93" s="39"/>
      <c r="BK93" s="39"/>
      <c r="BL93" s="39"/>
      <c r="BM93" s="39"/>
      <c r="BN93" s="39"/>
      <c r="BO93" s="39"/>
      <c r="BP93" s="39"/>
      <c r="BQ93" s="39"/>
      <c r="BR93" s="39"/>
      <c r="BS93" s="39"/>
      <c r="BT93" s="39"/>
      <c r="BU93" s="39"/>
      <c r="BV93" s="39"/>
      <c r="BW93" s="39"/>
      <c r="BX93" s="39"/>
      <c r="BY93" s="39"/>
      <c r="BZ93" s="39"/>
      <c r="CA93" s="39"/>
      <c r="CB93" s="39"/>
      <c r="CC93" s="39"/>
      <c r="CD93" s="39"/>
      <c r="CE93" s="39"/>
      <c r="CF93" s="39"/>
      <c r="CG93" s="39"/>
      <c r="CH93" s="39"/>
      <c r="CI93" s="39"/>
      <c r="CJ93" s="39"/>
      <c r="CK93" s="39"/>
      <c r="CL93" s="39"/>
      <c r="CM93" s="39"/>
      <c r="CN93" s="39"/>
      <c r="CO93" s="39"/>
      <c r="CP93" s="39"/>
      <c r="CQ93" s="39"/>
      <c r="CR93" s="39"/>
      <c r="CS93" s="39"/>
      <c r="CT93" s="39"/>
      <c r="CU93" s="39"/>
      <c r="CV93" s="39"/>
      <c r="CW93" s="39"/>
      <c r="CX93" s="39"/>
      <c r="CY93" s="39"/>
      <c r="CZ93" s="39"/>
      <c r="DA93" s="39"/>
      <c r="DB93" s="39"/>
      <c r="DC93" s="39"/>
      <c r="DD93" s="39"/>
      <c r="DE93" s="39"/>
      <c r="DF93" s="39"/>
      <c r="DG93" s="39"/>
      <c r="DH93" s="39"/>
      <c r="DI93" s="39"/>
      <c r="DJ93" s="39"/>
      <c r="DK93" s="39"/>
      <c r="DL93" s="39"/>
      <c r="DM93" s="39"/>
      <c r="DN93" s="39"/>
      <c r="DO93" s="39"/>
      <c r="DP93" s="39"/>
      <c r="DQ93" s="39"/>
      <c r="DR93" s="39"/>
      <c r="DS93" s="39"/>
      <c r="DT93" s="39"/>
      <c r="DU93" s="39"/>
      <c r="DV93" s="39"/>
      <c r="DW93" s="39"/>
      <c r="DX93" s="39"/>
    </row>
    <row r="94" spans="1:128" s="25" customFormat="1" ht="22.9" customHeight="1" thickBot="1" x14ac:dyDescent="0.25">
      <c r="A94" s="628"/>
      <c r="B94" s="291"/>
      <c r="C94" s="367" t="str">
        <f>'CONTEXTO E IDENTIFICACIÓN'!D$64</f>
        <v>Gestión de Regulación y Habilitación</v>
      </c>
      <c r="D94" s="367" t="str">
        <f>'CONTEXTO E IDENTIFICACIÓN'!F$64</f>
        <v>Regulación</v>
      </c>
      <c r="E94" s="631"/>
      <c r="F94" s="634"/>
      <c r="G94" s="637"/>
      <c r="H94" s="319">
        <v>4</v>
      </c>
      <c r="I94" s="292"/>
      <c r="J94" s="293"/>
      <c r="K94" s="293"/>
      <c r="L94" s="293" t="str">
        <f t="shared" si="0"/>
        <v xml:space="preserve">  </v>
      </c>
      <c r="M94" s="292"/>
      <c r="N94" s="294"/>
      <c r="O94" s="256"/>
      <c r="P94" s="253" t="str">
        <f>+IF(O94=FÓRMULAS!$E$4,FÓRMULAS!$F$4,IF(O94=FÓRMULAS!$E$5,FÓRMULAS!$F$5,IF(O94=FÓRMULAS!$E$6,FÓRMULAS!$F$6,"")))</f>
        <v/>
      </c>
      <c r="Q94" s="253" t="str">
        <f>+IF(OR(O94=FÓRMULAS!$O$4,O94=FÓRMULAS!$O$5),FÓRMULAS!$P$5,IF(O94=FÓRMULAS!$O$6,FÓRMULAS!$P$6,""))</f>
        <v/>
      </c>
      <c r="R94" s="256"/>
      <c r="S94" s="253" t="str">
        <f>+IF(R94=FÓRMULAS!$H$4,FÓRMULAS!$I$4,IF(R94=FÓRMULAS!$H$5,FÓRMULAS!$I$5,""))</f>
        <v/>
      </c>
      <c r="T94" s="261"/>
      <c r="U94" s="261"/>
      <c r="V94" s="261"/>
      <c r="W94" s="253" t="str">
        <f t="shared" si="1"/>
        <v/>
      </c>
      <c r="X94" s="253">
        <f>IF(Q94=FÓRMULAS!$P$5,F$91-(F$91*W94),F$91)</f>
        <v>0.6</v>
      </c>
      <c r="Y94" s="323">
        <f>IF(Q94=FÓRMULAS!$P$6,G$91-(G$91*W94),G$91)</f>
        <v>0.8</v>
      </c>
      <c r="Z94" s="640"/>
      <c r="AA94" s="643"/>
      <c r="AB94" s="326"/>
      <c r="AC94" s="294"/>
      <c r="AD94" s="294"/>
      <c r="AE94" s="294"/>
      <c r="AF94" s="295"/>
      <c r="AG94" s="281"/>
      <c r="AH94" s="24"/>
      <c r="AI94" s="24"/>
      <c r="AJ94" s="24"/>
      <c r="AK94" s="24"/>
      <c r="AL94" s="24"/>
      <c r="AM94" s="24"/>
      <c r="AN94" s="24"/>
      <c r="AO94" s="24"/>
      <c r="AP94" s="24"/>
      <c r="AQ94" s="24"/>
      <c r="AR94" s="51"/>
      <c r="AS94" s="51"/>
      <c r="AT94" s="51"/>
      <c r="AU94" s="24"/>
      <c r="AV94" s="24"/>
      <c r="AW94" s="24"/>
      <c r="AX94" s="24"/>
      <c r="AY94" s="24"/>
      <c r="AZ94" s="24"/>
      <c r="BA94" s="24"/>
      <c r="BB94" s="49"/>
      <c r="BC94" s="26"/>
      <c r="BD94" s="26"/>
      <c r="BE94" s="50"/>
      <c r="BF94" s="48"/>
      <c r="BG94" s="50"/>
      <c r="BH94" s="48"/>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9"/>
      <c r="DS94" s="39"/>
      <c r="DT94" s="39"/>
      <c r="DU94" s="39"/>
      <c r="DV94" s="39"/>
      <c r="DW94" s="39"/>
      <c r="DX94" s="39"/>
    </row>
    <row r="95" spans="1:128" s="25" customFormat="1" ht="102.75" customHeight="1" thickBot="1" x14ac:dyDescent="0.25">
      <c r="A95" s="661" t="str">
        <f>'CONTEXTO E IDENTIFICACIÓN'!A65</f>
        <v>R11</v>
      </c>
      <c r="B95" s="278" t="s">
        <v>43</v>
      </c>
      <c r="C95" s="368" t="str">
        <f>'CONTEXTO E IDENTIFICACIÓN'!D$65</f>
        <v>Gestión de Regulación y Habilitación</v>
      </c>
      <c r="D95" s="368" t="str">
        <f>'CONTEXTO E IDENTIFICACIÓN'!F$65</f>
        <v>Regulación</v>
      </c>
      <c r="E95" s="661" t="str">
        <f>'CONTEXTO E IDENTIFICACIÓN'!N65</f>
        <v>Posibilidad de pérdida Reputacional por declaratoria de inaplicación de la regulación expedida por la entidad debido a que se identifica la ilegalidad del acto por parte de un ente judicial.</v>
      </c>
      <c r="F95" s="632">
        <f>'PROB E IMPACTO INHERENTE'!H19</f>
        <v>0.4</v>
      </c>
      <c r="G95" s="635">
        <f>'PROB E IMPACTO INHERENTE'!P19</f>
        <v>0.8</v>
      </c>
      <c r="H95" s="317">
        <v>1</v>
      </c>
      <c r="I95" s="522" t="s">
        <v>1114</v>
      </c>
      <c r="J95" s="287" t="s">
        <v>479</v>
      </c>
      <c r="K95" s="419" t="s">
        <v>1117</v>
      </c>
      <c r="L95" s="287" t="str">
        <f t="shared" si="0"/>
        <v>El Responsable de la Dirección de Regulación y Habilitación  realiza un control de legalidad de los proyectos de acto administrativo, cada vez que sea requerido, con el fin de determinar si se deben realizar ajustes previo a la expedición por parte de la Oficina, GIT o Área responsable. En caso de presentar inconsistencias u observaciones se regresa al responsable para aplicar los correctivos necesarios. 
Evidencia: Correo remisorio y/o memorando con las observaciones al proceso técnico que proyectó el acto.</v>
      </c>
      <c r="M95" s="286" t="s">
        <v>163</v>
      </c>
      <c r="N95" s="288" t="s">
        <v>7</v>
      </c>
      <c r="O95" s="254" t="s">
        <v>16</v>
      </c>
      <c r="P95" s="251">
        <f>+IF(O95=FÓRMULAS!$E$4,FÓRMULAS!$F$4,IF(O95=FÓRMULAS!$E$5,FÓRMULAS!$F$5,IF(O95=FÓRMULAS!$E$6,FÓRMULAS!$F$6,"")))</f>
        <v>0.25</v>
      </c>
      <c r="Q95" s="251" t="str">
        <f>+IF(OR(O95=FÓRMULAS!$O$4,O95=FÓRMULAS!$O$5),FÓRMULAS!$P$5,IF(O95=FÓRMULAS!$O$6,FÓRMULAS!$P$6,""))</f>
        <v>Probabilidad</v>
      </c>
      <c r="R95" s="254" t="s">
        <v>103</v>
      </c>
      <c r="S95" s="251">
        <f>+IF(R95=FÓRMULAS!$H$4,FÓRMULAS!$I$4,IF(R95=FÓRMULAS!$H$5,FÓRMULAS!$I$5,""))</f>
        <v>0.15</v>
      </c>
      <c r="T95" s="259" t="s">
        <v>902</v>
      </c>
      <c r="U95" s="259" t="s">
        <v>903</v>
      </c>
      <c r="V95" s="259" t="s">
        <v>904</v>
      </c>
      <c r="W95" s="251">
        <f t="shared" si="1"/>
        <v>0.4</v>
      </c>
      <c r="X95" s="251">
        <f>IF(Q95=FÓRMULAS!$P$5,F$95-(F$95*W95),F$95)</f>
        <v>0.24</v>
      </c>
      <c r="Y95" s="321">
        <f>IF(Q95=FÓRMULAS!$P$6,G$95-(G$95*W95),G$95)</f>
        <v>0.8</v>
      </c>
      <c r="Z95" s="638">
        <f t="shared" ref="Z95:AA95" si="11">+IF(X98="","",X98)</f>
        <v>0.4</v>
      </c>
      <c r="AA95" s="641">
        <f t="shared" si="11"/>
        <v>0.8</v>
      </c>
      <c r="AB95" s="324">
        <v>0</v>
      </c>
      <c r="AC95" s="288">
        <v>0</v>
      </c>
      <c r="AD95" s="288">
        <v>0</v>
      </c>
      <c r="AE95" s="288">
        <v>0</v>
      </c>
      <c r="AF95" s="289">
        <v>0</v>
      </c>
      <c r="AG95" s="281" t="s">
        <v>6</v>
      </c>
      <c r="AH95" s="24" t="s">
        <v>16</v>
      </c>
      <c r="AI95" s="24" t="s">
        <v>19</v>
      </c>
      <c r="AJ95" s="24" t="s">
        <v>6</v>
      </c>
      <c r="AK95" s="24" t="s">
        <v>6</v>
      </c>
      <c r="AL95" s="24" t="s">
        <v>26</v>
      </c>
      <c r="AM95" s="24" t="s">
        <v>103</v>
      </c>
      <c r="AN95" s="24" t="s">
        <v>87</v>
      </c>
      <c r="AO95" s="24" t="s">
        <v>89</v>
      </c>
      <c r="AP95" s="24" t="s">
        <v>91</v>
      </c>
      <c r="AQ95" s="24" t="s">
        <v>99</v>
      </c>
      <c r="AR95" s="51" t="s">
        <v>94</v>
      </c>
      <c r="AS95" s="51" t="s">
        <v>96</v>
      </c>
      <c r="AT95" s="51" t="s">
        <v>98</v>
      </c>
      <c r="AU95" s="24">
        <v>15</v>
      </c>
      <c r="AV95" s="24">
        <v>15</v>
      </c>
      <c r="AW95" s="24">
        <v>15</v>
      </c>
      <c r="AX95" s="24">
        <v>15</v>
      </c>
      <c r="AY95" s="24">
        <v>15</v>
      </c>
      <c r="AZ95" s="24">
        <v>15</v>
      </c>
      <c r="BA95" s="24">
        <v>10</v>
      </c>
      <c r="BB95" s="49">
        <v>100</v>
      </c>
      <c r="BC95" s="26" t="s">
        <v>138</v>
      </c>
      <c r="BD95" s="26" t="s">
        <v>140</v>
      </c>
      <c r="BE95" s="50">
        <v>2</v>
      </c>
      <c r="BF95" s="650">
        <v>2</v>
      </c>
      <c r="BG95" s="50">
        <v>2</v>
      </c>
      <c r="BH95" s="650">
        <v>2</v>
      </c>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c r="DR95" s="39"/>
      <c r="DS95" s="39"/>
      <c r="DT95" s="39"/>
      <c r="DU95" s="39"/>
      <c r="DV95" s="39"/>
      <c r="DW95" s="39"/>
      <c r="DX95" s="39"/>
    </row>
    <row r="96" spans="1:128" s="25" customFormat="1" ht="102.75" customHeight="1" x14ac:dyDescent="0.2">
      <c r="A96" s="662"/>
      <c r="B96" s="27" t="s">
        <v>43</v>
      </c>
      <c r="C96" s="366" t="str">
        <f>'CONTEXTO E IDENTIFICACIÓN'!D$65</f>
        <v>Gestión de Regulación y Habilitación</v>
      </c>
      <c r="D96" s="366" t="str">
        <f>'CONTEXTO E IDENTIFICACIÓN'!F$65</f>
        <v>Regulación</v>
      </c>
      <c r="E96" s="662"/>
      <c r="F96" s="633"/>
      <c r="G96" s="636"/>
      <c r="H96" s="318">
        <v>2</v>
      </c>
      <c r="I96" s="522" t="s">
        <v>1114</v>
      </c>
      <c r="J96" s="275" t="s">
        <v>1115</v>
      </c>
      <c r="K96" s="275" t="s">
        <v>480</v>
      </c>
      <c r="L96" s="275" t="str">
        <f t="shared" si="0"/>
        <v xml:space="preserve">El Responsable de la Dirección de Regulación y Habilitación  en caso de que la regulación se declare inaplicable, recibe el fallo por parte del ente judicial y verifica cuál fue el contenido declarado como inaplicable, para proceder con las acciones pertinentes y corregir la inconformidad legal presentada mediante la expedición de un nuevo acto administrativo. 
Evidencia: Fallo del ente judicial recibido por la entidad y/o nuevo acto administrativo generado (en caso de presentarse la inaplicabilidad). </v>
      </c>
      <c r="M96" s="274" t="s">
        <v>164</v>
      </c>
      <c r="N96" s="24" t="s">
        <v>7</v>
      </c>
      <c r="O96" s="255" t="s">
        <v>16</v>
      </c>
      <c r="P96" s="252">
        <f>+IF(O96=FÓRMULAS!$E$4,FÓRMULAS!$F$4,IF(O96=FÓRMULAS!$E$5,FÓRMULAS!$F$5,IF(O96=FÓRMULAS!$E$6,FÓRMULAS!$F$6,"")))</f>
        <v>0.25</v>
      </c>
      <c r="Q96" s="252" t="str">
        <f>+IF(OR(O96=FÓRMULAS!$O$4,O96=FÓRMULAS!$O$5),FÓRMULAS!$P$5,IF(O96=FÓRMULAS!$O$6,FÓRMULAS!$P$6,""))</f>
        <v>Probabilidad</v>
      </c>
      <c r="R96" s="255" t="s">
        <v>103</v>
      </c>
      <c r="S96" s="252">
        <f>+IF(R96=FÓRMULAS!$H$4,FÓRMULAS!$I$4,IF(R96=FÓRMULAS!$H$5,FÓRMULAS!$I$5,""))</f>
        <v>0.15</v>
      </c>
      <c r="T96" s="260" t="s">
        <v>902</v>
      </c>
      <c r="U96" s="260" t="s">
        <v>903</v>
      </c>
      <c r="V96" s="260" t="s">
        <v>904</v>
      </c>
      <c r="W96" s="252">
        <f t="shared" si="1"/>
        <v>0.4</v>
      </c>
      <c r="X96" s="252">
        <f>IF(Q96=FÓRMULAS!$P$5,F$95-(F$95*W96),F$95)</f>
        <v>0.24</v>
      </c>
      <c r="Y96" s="322">
        <f>IF(Q96=FÓRMULAS!$P$6,G$95-(G$95*W96),G$95)</f>
        <v>0.8</v>
      </c>
      <c r="Z96" s="639"/>
      <c r="AA96" s="642"/>
      <c r="AB96" s="325">
        <v>0</v>
      </c>
      <c r="AC96" s="24">
        <v>0</v>
      </c>
      <c r="AD96" s="24">
        <v>0</v>
      </c>
      <c r="AE96" s="24">
        <v>0</v>
      </c>
      <c r="AF96" s="290">
        <v>0</v>
      </c>
      <c r="AG96" s="281" t="s">
        <v>6</v>
      </c>
      <c r="AH96" s="24" t="s">
        <v>16</v>
      </c>
      <c r="AI96" s="24" t="s">
        <v>19</v>
      </c>
      <c r="AJ96" s="24" t="s">
        <v>6</v>
      </c>
      <c r="AK96" s="24" t="s">
        <v>6</v>
      </c>
      <c r="AL96" s="24" t="s">
        <v>26</v>
      </c>
      <c r="AM96" s="24" t="s">
        <v>103</v>
      </c>
      <c r="AN96" s="24" t="s">
        <v>87</v>
      </c>
      <c r="AO96" s="24" t="s">
        <v>89</v>
      </c>
      <c r="AP96" s="24" t="s">
        <v>91</v>
      </c>
      <c r="AQ96" s="24" t="s">
        <v>99</v>
      </c>
      <c r="AR96" s="51" t="s">
        <v>94</v>
      </c>
      <c r="AS96" s="51" t="s">
        <v>96</v>
      </c>
      <c r="AT96" s="51" t="s">
        <v>98</v>
      </c>
      <c r="AU96" s="24">
        <v>15</v>
      </c>
      <c r="AV96" s="24">
        <v>15</v>
      </c>
      <c r="AW96" s="24">
        <v>15</v>
      </c>
      <c r="AX96" s="24">
        <v>15</v>
      </c>
      <c r="AY96" s="24">
        <v>15</v>
      </c>
      <c r="AZ96" s="24">
        <v>15</v>
      </c>
      <c r="BA96" s="24">
        <v>10</v>
      </c>
      <c r="BB96" s="49">
        <v>100</v>
      </c>
      <c r="BC96" s="26" t="s">
        <v>138</v>
      </c>
      <c r="BD96" s="26" t="s">
        <v>140</v>
      </c>
      <c r="BE96" s="50">
        <v>2</v>
      </c>
      <c r="BF96" s="650"/>
      <c r="BG96" s="50">
        <v>2</v>
      </c>
      <c r="BH96" s="650"/>
      <c r="BI96" s="39"/>
      <c r="BJ96" s="39"/>
      <c r="BK96" s="39"/>
      <c r="BL96" s="39"/>
      <c r="BM96" s="39"/>
      <c r="BN96" s="39"/>
      <c r="BO96" s="39"/>
      <c r="BP96" s="39"/>
      <c r="BQ96" s="39"/>
      <c r="BR96" s="39"/>
      <c r="BS96" s="39"/>
      <c r="BT96" s="39"/>
      <c r="BU96" s="39"/>
      <c r="BV96" s="39"/>
      <c r="BW96" s="39"/>
      <c r="BX96" s="39"/>
      <c r="BY96" s="39"/>
      <c r="BZ96" s="39"/>
      <c r="CA96" s="39"/>
      <c r="CB96" s="39"/>
      <c r="CC96" s="39"/>
      <c r="CD96" s="39"/>
      <c r="CE96" s="39"/>
      <c r="CF96" s="39"/>
      <c r="CG96" s="39"/>
      <c r="CH96" s="39"/>
      <c r="CI96" s="39"/>
      <c r="CJ96" s="39"/>
      <c r="CK96" s="39"/>
      <c r="CL96" s="39"/>
      <c r="CM96" s="39"/>
      <c r="CN96" s="39"/>
      <c r="CO96" s="39"/>
      <c r="CP96" s="39"/>
      <c r="CQ96" s="39"/>
      <c r="CR96" s="39"/>
      <c r="CS96" s="39"/>
      <c r="CT96" s="39"/>
      <c r="CU96" s="39"/>
      <c r="CV96" s="39"/>
      <c r="CW96" s="39"/>
      <c r="CX96" s="39"/>
      <c r="CY96" s="39"/>
      <c r="CZ96" s="39"/>
      <c r="DA96" s="39"/>
      <c r="DB96" s="39"/>
      <c r="DC96" s="39"/>
      <c r="DD96" s="39"/>
      <c r="DE96" s="39"/>
      <c r="DF96" s="39"/>
      <c r="DG96" s="39"/>
      <c r="DH96" s="39"/>
      <c r="DI96" s="39"/>
      <c r="DJ96" s="39"/>
      <c r="DK96" s="39"/>
      <c r="DL96" s="39"/>
      <c r="DM96" s="39"/>
      <c r="DN96" s="39"/>
      <c r="DO96" s="39"/>
      <c r="DP96" s="39"/>
      <c r="DQ96" s="39"/>
      <c r="DR96" s="39"/>
      <c r="DS96" s="39"/>
      <c r="DT96" s="39"/>
      <c r="DU96" s="39"/>
      <c r="DV96" s="39"/>
      <c r="DW96" s="39"/>
      <c r="DX96" s="39"/>
    </row>
    <row r="97" spans="1:128" s="25" customFormat="1" ht="19.5" customHeight="1" x14ac:dyDescent="0.2">
      <c r="A97" s="662"/>
      <c r="B97" s="27"/>
      <c r="C97" s="366" t="str">
        <f>'CONTEXTO E IDENTIFICACIÓN'!D$65</f>
        <v>Gestión de Regulación y Habilitación</v>
      </c>
      <c r="D97" s="366" t="str">
        <f>'CONTEXTO E IDENTIFICACIÓN'!F$65</f>
        <v>Regulación</v>
      </c>
      <c r="E97" s="662"/>
      <c r="F97" s="633"/>
      <c r="G97" s="636"/>
      <c r="H97" s="318">
        <v>3</v>
      </c>
      <c r="I97" s="274"/>
      <c r="J97" s="275"/>
      <c r="K97" s="275"/>
      <c r="L97" s="275" t="str">
        <f t="shared" si="0"/>
        <v xml:space="preserve">  </v>
      </c>
      <c r="M97" s="274"/>
      <c r="N97" s="24"/>
      <c r="O97" s="255"/>
      <c r="P97" s="252" t="str">
        <f>+IF(O97=FÓRMULAS!$E$4,FÓRMULAS!$F$4,IF(O97=FÓRMULAS!$E$5,FÓRMULAS!$F$5,IF(O97=FÓRMULAS!$E$6,FÓRMULAS!$F$6,"")))</f>
        <v/>
      </c>
      <c r="Q97" s="252" t="str">
        <f>+IF(OR(O97=FÓRMULAS!$O$4,O97=FÓRMULAS!$O$5),FÓRMULAS!$P$5,IF(O97=FÓRMULAS!$O$6,FÓRMULAS!$P$6,""))</f>
        <v/>
      </c>
      <c r="R97" s="255"/>
      <c r="S97" s="252" t="str">
        <f>+IF(R97=FÓRMULAS!$H$4,FÓRMULAS!$I$4,IF(R97=FÓRMULAS!$H$5,FÓRMULAS!$I$5,""))</f>
        <v/>
      </c>
      <c r="T97" s="260"/>
      <c r="U97" s="260"/>
      <c r="V97" s="260"/>
      <c r="W97" s="252" t="str">
        <f t="shared" si="1"/>
        <v/>
      </c>
      <c r="X97" s="252">
        <f>IF(Q97=FÓRMULAS!$P$5,F$95-(F$95*W97),F$95)</f>
        <v>0.4</v>
      </c>
      <c r="Y97" s="322">
        <f>IF(Q97=FÓRMULAS!$P$6,G$95-(G$95*W97),G$95)</f>
        <v>0.8</v>
      </c>
      <c r="Z97" s="639"/>
      <c r="AA97" s="642"/>
      <c r="AB97" s="325"/>
      <c r="AC97" s="24"/>
      <c r="AD97" s="24"/>
      <c r="AE97" s="24"/>
      <c r="AF97" s="290"/>
      <c r="AG97" s="281"/>
      <c r="AH97" s="24"/>
      <c r="AI97" s="24"/>
      <c r="AJ97" s="24"/>
      <c r="AK97" s="24"/>
      <c r="AL97" s="24"/>
      <c r="AM97" s="24"/>
      <c r="AN97" s="24"/>
      <c r="AO97" s="24"/>
      <c r="AP97" s="24"/>
      <c r="AQ97" s="24"/>
      <c r="AR97" s="51"/>
      <c r="AS97" s="51"/>
      <c r="AT97" s="51"/>
      <c r="AU97" s="24"/>
      <c r="AV97" s="24"/>
      <c r="AW97" s="24"/>
      <c r="AX97" s="24"/>
      <c r="AY97" s="24"/>
      <c r="AZ97" s="24"/>
      <c r="BA97" s="24"/>
      <c r="BB97" s="49"/>
      <c r="BC97" s="26"/>
      <c r="BD97" s="26"/>
      <c r="BE97" s="50"/>
      <c r="BF97" s="48"/>
      <c r="BG97" s="50"/>
      <c r="BH97" s="48"/>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c r="DR97" s="39"/>
      <c r="DS97" s="39"/>
      <c r="DT97" s="39"/>
      <c r="DU97" s="39"/>
      <c r="DV97" s="39"/>
      <c r="DW97" s="39"/>
      <c r="DX97" s="39"/>
    </row>
    <row r="98" spans="1:128" s="25" customFormat="1" ht="15.75" customHeight="1" thickBot="1" x14ac:dyDescent="0.25">
      <c r="A98" s="663"/>
      <c r="B98" s="364"/>
      <c r="C98" s="369" t="str">
        <f>'CONTEXTO E IDENTIFICACIÓN'!D$65</f>
        <v>Gestión de Regulación y Habilitación</v>
      </c>
      <c r="D98" s="369" t="str">
        <f>'CONTEXTO E IDENTIFICACIÓN'!F$65</f>
        <v>Regulación</v>
      </c>
      <c r="E98" s="663"/>
      <c r="F98" s="634"/>
      <c r="G98" s="637"/>
      <c r="H98" s="319">
        <v>4</v>
      </c>
      <c r="I98" s="292"/>
      <c r="J98" s="293"/>
      <c r="K98" s="293"/>
      <c r="L98" s="293" t="str">
        <f t="shared" si="0"/>
        <v xml:space="preserve">  </v>
      </c>
      <c r="M98" s="292"/>
      <c r="N98" s="294"/>
      <c r="O98" s="256"/>
      <c r="P98" s="253" t="str">
        <f>+IF(O98=FÓRMULAS!$E$4,FÓRMULAS!$F$4,IF(O98=FÓRMULAS!$E$5,FÓRMULAS!$F$5,IF(O98=FÓRMULAS!$E$6,FÓRMULAS!$F$6,"")))</f>
        <v/>
      </c>
      <c r="Q98" s="253" t="str">
        <f>+IF(OR(O98=FÓRMULAS!$O$4,O98=FÓRMULAS!$O$5),FÓRMULAS!$P$5,IF(O98=FÓRMULAS!$O$6,FÓRMULAS!$P$6,""))</f>
        <v/>
      </c>
      <c r="R98" s="256"/>
      <c r="S98" s="253" t="str">
        <f>+IF(R98=FÓRMULAS!$H$4,FÓRMULAS!$I$4,IF(R98=FÓRMULAS!$H$5,FÓRMULAS!$I$5,""))</f>
        <v/>
      </c>
      <c r="T98" s="261"/>
      <c r="U98" s="261"/>
      <c r="V98" s="261"/>
      <c r="W98" s="253" t="str">
        <f t="shared" si="1"/>
        <v/>
      </c>
      <c r="X98" s="253">
        <f>IF(Q98=FÓRMULAS!$P$5,F$95-(F$95*W98),F$95)</f>
        <v>0.4</v>
      </c>
      <c r="Y98" s="323">
        <f>IF(Q98=FÓRMULAS!$P$6,G$95-(G$95*W98),G$95)</f>
        <v>0.8</v>
      </c>
      <c r="Z98" s="640"/>
      <c r="AA98" s="643"/>
      <c r="AB98" s="326"/>
      <c r="AC98" s="294"/>
      <c r="AD98" s="294"/>
      <c r="AE98" s="294"/>
      <c r="AF98" s="295"/>
      <c r="AG98" s="281"/>
      <c r="AH98" s="24"/>
      <c r="AI98" s="24"/>
      <c r="AJ98" s="24"/>
      <c r="AK98" s="24"/>
      <c r="AL98" s="24"/>
      <c r="AM98" s="24"/>
      <c r="AN98" s="24"/>
      <c r="AO98" s="24"/>
      <c r="AP98" s="24"/>
      <c r="AQ98" s="24"/>
      <c r="AR98" s="51"/>
      <c r="AS98" s="51"/>
      <c r="AT98" s="51"/>
      <c r="AU98" s="24"/>
      <c r="AV98" s="24"/>
      <c r="AW98" s="24"/>
      <c r="AX98" s="24"/>
      <c r="AY98" s="24"/>
      <c r="AZ98" s="24"/>
      <c r="BA98" s="24"/>
      <c r="BB98" s="49"/>
      <c r="BC98" s="26"/>
      <c r="BD98" s="26"/>
      <c r="BE98" s="50"/>
      <c r="BF98" s="48"/>
      <c r="BG98" s="50"/>
      <c r="BH98" s="48"/>
      <c r="BI98" s="39"/>
      <c r="BJ98" s="39"/>
      <c r="BK98" s="39"/>
      <c r="BL98" s="39"/>
      <c r="BM98" s="39"/>
      <c r="BN98" s="39"/>
      <c r="BO98" s="39"/>
      <c r="BP98" s="39"/>
      <c r="BQ98" s="39"/>
      <c r="BR98" s="39"/>
      <c r="BS98" s="39"/>
      <c r="BT98" s="39"/>
      <c r="BU98" s="39"/>
      <c r="BV98" s="39"/>
      <c r="BW98" s="39"/>
      <c r="BX98" s="39"/>
      <c r="BY98" s="39"/>
      <c r="BZ98" s="39"/>
      <c r="CA98" s="39"/>
      <c r="CB98" s="39"/>
      <c r="CC98" s="39"/>
      <c r="CD98" s="39"/>
      <c r="CE98" s="39"/>
      <c r="CF98" s="39"/>
      <c r="CG98" s="39"/>
      <c r="CH98" s="39"/>
      <c r="CI98" s="39"/>
      <c r="CJ98" s="39"/>
      <c r="CK98" s="39"/>
      <c r="CL98" s="39"/>
      <c r="CM98" s="39"/>
      <c r="CN98" s="39"/>
      <c r="CO98" s="39"/>
      <c r="CP98" s="39"/>
      <c r="CQ98" s="39"/>
      <c r="CR98" s="39"/>
      <c r="CS98" s="39"/>
      <c r="CT98" s="39"/>
      <c r="CU98" s="39"/>
      <c r="CV98" s="39"/>
      <c r="CW98" s="39"/>
      <c r="CX98" s="39"/>
      <c r="CY98" s="39"/>
      <c r="CZ98" s="39"/>
      <c r="DA98" s="39"/>
      <c r="DB98" s="39"/>
      <c r="DC98" s="39"/>
      <c r="DD98" s="39"/>
      <c r="DE98" s="39"/>
      <c r="DF98" s="39"/>
      <c r="DG98" s="39"/>
      <c r="DH98" s="39"/>
      <c r="DI98" s="39"/>
      <c r="DJ98" s="39"/>
      <c r="DK98" s="39"/>
      <c r="DL98" s="39"/>
      <c r="DM98" s="39"/>
      <c r="DN98" s="39"/>
      <c r="DO98" s="39"/>
      <c r="DP98" s="39"/>
      <c r="DQ98" s="39"/>
      <c r="DR98" s="39"/>
      <c r="DS98" s="39"/>
      <c r="DT98" s="39"/>
      <c r="DU98" s="39"/>
      <c r="DV98" s="39"/>
      <c r="DW98" s="39"/>
      <c r="DX98" s="39"/>
    </row>
    <row r="99" spans="1:128" s="25" customFormat="1" ht="168" hidden="1" customHeight="1" x14ac:dyDescent="0.2">
      <c r="A99" s="626" t="str">
        <f>'CONTEXTO E IDENTIFICACIÓN'!A66</f>
        <v>R12</v>
      </c>
      <c r="B99" s="285" t="s">
        <v>41</v>
      </c>
      <c r="C99" s="365" t="str">
        <f>'CONTEXTO E IDENTIFICACIÓN'!D$66</f>
        <v>Gestión de Información Geográfica</v>
      </c>
      <c r="D99" s="365" t="str">
        <f>'CONTEXTO E IDENTIFICACIÓN'!F$66</f>
        <v>Gestión Geográfica</v>
      </c>
      <c r="E99" s="629" t="str">
        <f>'CONTEXTO E IDENTIFICACIÓN'!N66</f>
        <v>Posibilidad de pérdida Económica y Reputacional por solicitud o recibimiento de dádivas para generar lineamientos geográficos, certificados o  deslindes que no cumplan con la normatividad vigente,  estándares  o especificaciones técnicas para beneficio propio o de un tercero debido a: 
1. Falta de verificación del cumplimiento de normatividad vigente.
2. Falta de apropiación de principios y valores institucionales.
3. Concentración de actividades de elaboración y revisión de lineamientos geográficos y deslindes en una sola persona.
4. Incumplimiento de los puntos de control establecidos dentro de los procedimientos</v>
      </c>
      <c r="F99" s="632">
        <f>'PROB E IMPACTO INHERENTE'!H20</f>
        <v>0.2</v>
      </c>
      <c r="G99" s="635">
        <f>'PROB E IMPACTO INHERENTE'!P20</f>
        <v>1</v>
      </c>
      <c r="H99" s="317">
        <v>1</v>
      </c>
      <c r="I99" s="286" t="s">
        <v>481</v>
      </c>
      <c r="J99" s="287" t="s">
        <v>482</v>
      </c>
      <c r="K99" s="287" t="s">
        <v>483</v>
      </c>
      <c r="L99" s="287" t="str">
        <f t="shared" si="0"/>
        <v>Los Coordinadores del GIT Estudios geográficos y ordenamiento territorial y GIT Fronteras y límites de entidades territoriales, durante el proceso de generación, y una vez finalizado, un estudio o investigación geográfica, acta e informe de deslindes, verifican el cumplimiento de normatividad y procedimientos vigentes por medio de reuniones, donde se analiza el producto final. En caso de encontrar inconsistencias con el cumplimiento, los Coordinadores de cada uno de los GIT solicitan a los responsables de cada proyecto el ajuste del documento.  
Evidencia: Registro o evidencia de asistencia a las reuniones y versiones de documentos con observaciones.</v>
      </c>
      <c r="M99" s="286" t="s">
        <v>269</v>
      </c>
      <c r="N99" s="288" t="s">
        <v>7</v>
      </c>
      <c r="O99" s="254" t="s">
        <v>16</v>
      </c>
      <c r="P99" s="251">
        <f>+IF(O99=FÓRMULAS!$E$4,FÓRMULAS!$F$4,IF(O99=FÓRMULAS!$E$5,FÓRMULAS!$F$5,IF(O99=FÓRMULAS!$E$6,FÓRMULAS!$F$6,"")))</f>
        <v>0.25</v>
      </c>
      <c r="Q99" s="251" t="str">
        <f>+IF(OR(O99=FÓRMULAS!$O$4,O99=FÓRMULAS!$O$5),FÓRMULAS!$P$5,IF(O99=FÓRMULAS!$O$6,FÓRMULAS!$P$6,""))</f>
        <v>Probabilidad</v>
      </c>
      <c r="R99" s="254" t="s">
        <v>103</v>
      </c>
      <c r="S99" s="251">
        <f>+IF(R99=FÓRMULAS!$H$4,FÓRMULAS!$I$4,IF(R99=FÓRMULAS!$H$5,FÓRMULAS!$I$5,""))</f>
        <v>0.15</v>
      </c>
      <c r="T99" s="259" t="s">
        <v>902</v>
      </c>
      <c r="U99" s="259" t="s">
        <v>903</v>
      </c>
      <c r="V99" s="259" t="s">
        <v>904</v>
      </c>
      <c r="W99" s="251">
        <f t="shared" si="1"/>
        <v>0.4</v>
      </c>
      <c r="X99" s="251">
        <f>IF(Q99=FÓRMULAS!$P$5,F$99-(F$99*W99),F$99)</f>
        <v>0.12</v>
      </c>
      <c r="Y99" s="321">
        <f>IF(Q99=FÓRMULAS!$P$6,G$99-(G$99*W99),G$99)</f>
        <v>1</v>
      </c>
      <c r="Z99" s="638">
        <f t="shared" ref="Z99:AA99" si="12">+IF(X102="","",X102)</f>
        <v>0.2</v>
      </c>
      <c r="AA99" s="641">
        <f t="shared" si="12"/>
        <v>1</v>
      </c>
      <c r="AB99" s="324">
        <v>0</v>
      </c>
      <c r="AC99" s="288">
        <v>0</v>
      </c>
      <c r="AD99" s="288">
        <v>0</v>
      </c>
      <c r="AE99" s="288">
        <v>0</v>
      </c>
      <c r="AF99" s="289">
        <v>0</v>
      </c>
      <c r="AG99" s="281" t="s">
        <v>6</v>
      </c>
      <c r="AH99" s="24" t="s">
        <v>16</v>
      </c>
      <c r="AI99" s="24" t="s">
        <v>6</v>
      </c>
      <c r="AJ99" s="24" t="s">
        <v>6</v>
      </c>
      <c r="AK99" s="24" t="s">
        <v>6</v>
      </c>
      <c r="AL99" s="24" t="s">
        <v>25</v>
      </c>
      <c r="AM99" s="24" t="s">
        <v>103</v>
      </c>
      <c r="AN99" s="24" t="s">
        <v>87</v>
      </c>
      <c r="AO99" s="24" t="s">
        <v>89</v>
      </c>
      <c r="AP99" s="24" t="s">
        <v>91</v>
      </c>
      <c r="AQ99" s="24" t="s">
        <v>99</v>
      </c>
      <c r="AR99" s="51" t="s">
        <v>94</v>
      </c>
      <c r="AS99" s="51" t="s">
        <v>96</v>
      </c>
      <c r="AT99" s="51" t="s">
        <v>98</v>
      </c>
      <c r="AU99" s="24">
        <v>15</v>
      </c>
      <c r="AV99" s="24">
        <v>15</v>
      </c>
      <c r="AW99" s="24">
        <v>15</v>
      </c>
      <c r="AX99" s="24">
        <v>15</v>
      </c>
      <c r="AY99" s="24">
        <v>15</v>
      </c>
      <c r="AZ99" s="24">
        <v>15</v>
      </c>
      <c r="BA99" s="24">
        <v>10</v>
      </c>
      <c r="BB99" s="49">
        <v>100</v>
      </c>
      <c r="BC99" s="26" t="s">
        <v>138</v>
      </c>
      <c r="BD99" s="26" t="s">
        <v>138</v>
      </c>
      <c r="BE99" s="50">
        <v>0</v>
      </c>
      <c r="BF99" s="48">
        <v>0</v>
      </c>
      <c r="BG99" s="50">
        <v>2</v>
      </c>
      <c r="BH99" s="48">
        <v>0</v>
      </c>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39"/>
      <c r="CN99" s="39"/>
      <c r="CO99" s="39"/>
      <c r="CP99" s="39"/>
      <c r="CQ99" s="39"/>
      <c r="CR99" s="39"/>
      <c r="CS99" s="39"/>
      <c r="CT99" s="39"/>
      <c r="CU99" s="39"/>
      <c r="CV99" s="39"/>
      <c r="CW99" s="39"/>
      <c r="CX99" s="39"/>
      <c r="CY99" s="39"/>
      <c r="CZ99" s="39"/>
      <c r="DA99" s="39"/>
      <c r="DB99" s="39"/>
      <c r="DC99" s="39"/>
      <c r="DD99" s="39"/>
      <c r="DE99" s="39"/>
      <c r="DF99" s="39"/>
      <c r="DG99" s="39"/>
      <c r="DH99" s="39"/>
      <c r="DI99" s="39"/>
      <c r="DJ99" s="39"/>
      <c r="DK99" s="39"/>
      <c r="DL99" s="39"/>
      <c r="DM99" s="39"/>
      <c r="DN99" s="39"/>
      <c r="DO99" s="39"/>
      <c r="DP99" s="39"/>
      <c r="DQ99" s="39"/>
      <c r="DR99" s="39"/>
      <c r="DS99" s="39"/>
      <c r="DT99" s="39"/>
      <c r="DU99" s="39"/>
      <c r="DV99" s="39"/>
      <c r="DW99" s="39"/>
      <c r="DX99" s="39"/>
    </row>
    <row r="100" spans="1:128" s="25" customFormat="1" ht="13.5" hidden="1" customHeight="1" x14ac:dyDescent="0.2">
      <c r="A100" s="627"/>
      <c r="B100" s="27"/>
      <c r="C100" s="366" t="str">
        <f>'CONTEXTO E IDENTIFICACIÓN'!D$66</f>
        <v>Gestión de Información Geográfica</v>
      </c>
      <c r="D100" s="366" t="str">
        <f>'CONTEXTO E IDENTIFICACIÓN'!F$66</f>
        <v>Gestión Geográfica</v>
      </c>
      <c r="E100" s="630"/>
      <c r="F100" s="633"/>
      <c r="G100" s="636"/>
      <c r="H100" s="318">
        <v>2</v>
      </c>
      <c r="I100" s="274"/>
      <c r="J100" s="275"/>
      <c r="K100" s="275"/>
      <c r="L100" s="275" t="str">
        <f t="shared" si="0"/>
        <v xml:space="preserve">  </v>
      </c>
      <c r="M100" s="274"/>
      <c r="N100" s="24"/>
      <c r="O100" s="255"/>
      <c r="P100" s="252" t="str">
        <f>+IF(O100=FÓRMULAS!$E$4,FÓRMULAS!$F$4,IF(O100=FÓRMULAS!$E$5,FÓRMULAS!$F$5,IF(O100=FÓRMULAS!$E$6,FÓRMULAS!$F$6,"")))</f>
        <v/>
      </c>
      <c r="Q100" s="252" t="str">
        <f>+IF(OR(O100=FÓRMULAS!$O$4,O100=FÓRMULAS!$O$5),FÓRMULAS!$P$5,IF(O100=FÓRMULAS!$O$6,FÓRMULAS!$P$6,""))</f>
        <v/>
      </c>
      <c r="R100" s="255"/>
      <c r="S100" s="252" t="str">
        <f>+IF(R100=FÓRMULAS!$H$4,FÓRMULAS!$I$4,IF(R100=FÓRMULAS!$H$5,FÓRMULAS!$I$5,""))</f>
        <v/>
      </c>
      <c r="T100" s="260"/>
      <c r="U100" s="260"/>
      <c r="V100" s="260"/>
      <c r="W100" s="252" t="str">
        <f t="shared" si="1"/>
        <v/>
      </c>
      <c r="X100" s="252">
        <f>IF(Q100=FÓRMULAS!$P$5,F$99-(F$99*W100),F$99)</f>
        <v>0.2</v>
      </c>
      <c r="Y100" s="322">
        <f>IF(Q100=FÓRMULAS!$P$6,G$99-(G$99*W100),G$99)</f>
        <v>1</v>
      </c>
      <c r="Z100" s="639"/>
      <c r="AA100" s="642"/>
      <c r="AB100" s="325"/>
      <c r="AC100" s="24"/>
      <c r="AD100" s="24"/>
      <c r="AE100" s="24"/>
      <c r="AF100" s="290"/>
      <c r="AG100" s="281"/>
      <c r="AH100" s="24"/>
      <c r="AI100" s="24"/>
      <c r="AJ100" s="24"/>
      <c r="AK100" s="24"/>
      <c r="AL100" s="24"/>
      <c r="AM100" s="24"/>
      <c r="AN100" s="24"/>
      <c r="AO100" s="24"/>
      <c r="AP100" s="24"/>
      <c r="AQ100" s="24"/>
      <c r="AR100" s="60"/>
      <c r="AS100" s="60"/>
      <c r="AT100" s="60"/>
      <c r="AU100" s="24"/>
      <c r="AV100" s="24"/>
      <c r="AW100" s="24"/>
      <c r="AX100" s="24"/>
      <c r="AY100" s="24"/>
      <c r="AZ100" s="24"/>
      <c r="BA100" s="24"/>
      <c r="BB100" s="58"/>
      <c r="BC100" s="26"/>
      <c r="BD100" s="26"/>
      <c r="BE100" s="57"/>
      <c r="BF100" s="59"/>
      <c r="BG100" s="57"/>
      <c r="BH100" s="5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c r="CF100" s="39"/>
      <c r="CG100" s="39"/>
      <c r="CH100" s="39"/>
      <c r="CI100" s="39"/>
      <c r="CJ100" s="39"/>
      <c r="CK100" s="39"/>
      <c r="CL100" s="39"/>
      <c r="CM100" s="39"/>
      <c r="CN100" s="39"/>
      <c r="CO100" s="39"/>
      <c r="CP100" s="39"/>
      <c r="CQ100" s="39"/>
      <c r="CR100" s="39"/>
      <c r="CS100" s="39"/>
      <c r="CT100" s="39"/>
      <c r="CU100" s="39"/>
      <c r="CV100" s="39"/>
      <c r="CW100" s="39"/>
      <c r="CX100" s="39"/>
      <c r="CY100" s="39"/>
      <c r="CZ100" s="39"/>
      <c r="DA100" s="39"/>
      <c r="DB100" s="39"/>
      <c r="DC100" s="39"/>
      <c r="DD100" s="39"/>
      <c r="DE100" s="39"/>
      <c r="DF100" s="39"/>
      <c r="DG100" s="39"/>
      <c r="DH100" s="39"/>
      <c r="DI100" s="39"/>
      <c r="DJ100" s="39"/>
      <c r="DK100" s="39"/>
      <c r="DL100" s="39"/>
      <c r="DM100" s="39"/>
      <c r="DN100" s="39"/>
      <c r="DO100" s="39"/>
      <c r="DP100" s="39"/>
      <c r="DQ100" s="39"/>
      <c r="DR100" s="39"/>
      <c r="DS100" s="39"/>
      <c r="DT100" s="39"/>
      <c r="DU100" s="39"/>
      <c r="DV100" s="39"/>
      <c r="DW100" s="39"/>
      <c r="DX100" s="39"/>
    </row>
    <row r="101" spans="1:128" s="25" customFormat="1" ht="12.75" hidden="1" customHeight="1" x14ac:dyDescent="0.2">
      <c r="A101" s="627"/>
      <c r="B101" s="27"/>
      <c r="C101" s="366" t="str">
        <f>'CONTEXTO E IDENTIFICACIÓN'!D$66</f>
        <v>Gestión de Información Geográfica</v>
      </c>
      <c r="D101" s="366" t="str">
        <f>'CONTEXTO E IDENTIFICACIÓN'!F$66</f>
        <v>Gestión Geográfica</v>
      </c>
      <c r="E101" s="630"/>
      <c r="F101" s="633"/>
      <c r="G101" s="636"/>
      <c r="H101" s="318">
        <v>3</v>
      </c>
      <c r="I101" s="274"/>
      <c r="J101" s="275"/>
      <c r="K101" s="275"/>
      <c r="L101" s="275" t="str">
        <f t="shared" si="0"/>
        <v xml:space="preserve">  </v>
      </c>
      <c r="M101" s="274"/>
      <c r="N101" s="24"/>
      <c r="O101" s="255"/>
      <c r="P101" s="252" t="str">
        <f>+IF(O101=FÓRMULAS!$E$4,FÓRMULAS!$F$4,IF(O101=FÓRMULAS!$E$5,FÓRMULAS!$F$5,IF(O101=FÓRMULAS!$E$6,FÓRMULAS!$F$6,"")))</f>
        <v/>
      </c>
      <c r="Q101" s="252" t="str">
        <f>+IF(OR(O101=FÓRMULAS!$O$4,O101=FÓRMULAS!$O$5),FÓRMULAS!$P$5,IF(O101=FÓRMULAS!$O$6,FÓRMULAS!$P$6,""))</f>
        <v/>
      </c>
      <c r="R101" s="255"/>
      <c r="S101" s="252" t="str">
        <f>+IF(R101=FÓRMULAS!$H$4,FÓRMULAS!$I$4,IF(R101=FÓRMULAS!$H$5,FÓRMULAS!$I$5,""))</f>
        <v/>
      </c>
      <c r="T101" s="260"/>
      <c r="U101" s="260"/>
      <c r="V101" s="260"/>
      <c r="W101" s="252" t="str">
        <f t="shared" si="1"/>
        <v/>
      </c>
      <c r="X101" s="252">
        <f>IF(Q101=FÓRMULAS!$P$5,F$99-(F$99*W101),F$99)</f>
        <v>0.2</v>
      </c>
      <c r="Y101" s="322">
        <f>IF(Q101=FÓRMULAS!$P$6,G$99-(G$99*W101),G$99)</f>
        <v>1</v>
      </c>
      <c r="Z101" s="639"/>
      <c r="AA101" s="642"/>
      <c r="AB101" s="325"/>
      <c r="AC101" s="24"/>
      <c r="AD101" s="24"/>
      <c r="AE101" s="24"/>
      <c r="AF101" s="290"/>
      <c r="AG101" s="281"/>
      <c r="AH101" s="24"/>
      <c r="AI101" s="24"/>
      <c r="AJ101" s="24"/>
      <c r="AK101" s="24"/>
      <c r="AL101" s="24"/>
      <c r="AM101" s="24"/>
      <c r="AN101" s="24"/>
      <c r="AO101" s="24"/>
      <c r="AP101" s="24"/>
      <c r="AQ101" s="24"/>
      <c r="AR101" s="60"/>
      <c r="AS101" s="60"/>
      <c r="AT101" s="60"/>
      <c r="AU101" s="24"/>
      <c r="AV101" s="24"/>
      <c r="AW101" s="24"/>
      <c r="AX101" s="24"/>
      <c r="AY101" s="24"/>
      <c r="AZ101" s="24"/>
      <c r="BA101" s="24"/>
      <c r="BB101" s="58"/>
      <c r="BC101" s="26"/>
      <c r="BD101" s="26"/>
      <c r="BE101" s="57"/>
      <c r="BF101" s="59"/>
      <c r="BG101" s="57"/>
      <c r="BH101" s="5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c r="CF101" s="39"/>
      <c r="CG101" s="39"/>
      <c r="CH101" s="39"/>
      <c r="CI101" s="39"/>
      <c r="CJ101" s="39"/>
      <c r="CK101" s="39"/>
      <c r="CL101" s="39"/>
      <c r="CM101" s="39"/>
      <c r="CN101" s="39"/>
      <c r="CO101" s="39"/>
      <c r="CP101" s="39"/>
      <c r="CQ101" s="39"/>
      <c r="CR101" s="39"/>
      <c r="CS101" s="39"/>
      <c r="CT101" s="39"/>
      <c r="CU101" s="39"/>
      <c r="CV101" s="39"/>
      <c r="CW101" s="39"/>
      <c r="CX101" s="39"/>
      <c r="CY101" s="39"/>
      <c r="CZ101" s="39"/>
      <c r="DA101" s="39"/>
      <c r="DB101" s="39"/>
      <c r="DC101" s="39"/>
      <c r="DD101" s="39"/>
      <c r="DE101" s="39"/>
      <c r="DF101" s="39"/>
      <c r="DG101" s="39"/>
      <c r="DH101" s="39"/>
      <c r="DI101" s="39"/>
      <c r="DJ101" s="39"/>
      <c r="DK101" s="39"/>
      <c r="DL101" s="39"/>
      <c r="DM101" s="39"/>
      <c r="DN101" s="39"/>
      <c r="DO101" s="39"/>
      <c r="DP101" s="39"/>
      <c r="DQ101" s="39"/>
      <c r="DR101" s="39"/>
      <c r="DS101" s="39"/>
      <c r="DT101" s="39"/>
      <c r="DU101" s="39"/>
      <c r="DV101" s="39"/>
      <c r="DW101" s="39"/>
      <c r="DX101" s="39"/>
    </row>
    <row r="102" spans="1:128" s="25" customFormat="1" ht="10.5" hidden="1" customHeight="1" thickBot="1" x14ac:dyDescent="0.25">
      <c r="A102" s="628"/>
      <c r="B102" s="291"/>
      <c r="C102" s="367" t="str">
        <f>'CONTEXTO E IDENTIFICACIÓN'!D$66</f>
        <v>Gestión de Información Geográfica</v>
      </c>
      <c r="D102" s="367" t="str">
        <f>'CONTEXTO E IDENTIFICACIÓN'!F$66</f>
        <v>Gestión Geográfica</v>
      </c>
      <c r="E102" s="631"/>
      <c r="F102" s="634"/>
      <c r="G102" s="637"/>
      <c r="H102" s="319">
        <v>4</v>
      </c>
      <c r="I102" s="292"/>
      <c r="J102" s="293"/>
      <c r="K102" s="293"/>
      <c r="L102" s="293" t="str">
        <f t="shared" si="0"/>
        <v xml:space="preserve">  </v>
      </c>
      <c r="M102" s="292"/>
      <c r="N102" s="294"/>
      <c r="O102" s="256"/>
      <c r="P102" s="253" t="str">
        <f>+IF(O102=FÓRMULAS!$E$4,FÓRMULAS!$F$4,IF(O102=FÓRMULAS!$E$5,FÓRMULAS!$F$5,IF(O102=FÓRMULAS!$E$6,FÓRMULAS!$F$6,"")))</f>
        <v/>
      </c>
      <c r="Q102" s="253" t="str">
        <f>+IF(OR(O102=FÓRMULAS!$O$4,O102=FÓRMULAS!$O$5),FÓRMULAS!$P$5,IF(O102=FÓRMULAS!$O$6,FÓRMULAS!$P$6,""))</f>
        <v/>
      </c>
      <c r="R102" s="256"/>
      <c r="S102" s="253" t="str">
        <f>+IF(R102=FÓRMULAS!$H$4,FÓRMULAS!$I$4,IF(R102=FÓRMULAS!$H$5,FÓRMULAS!$I$5,""))</f>
        <v/>
      </c>
      <c r="T102" s="261"/>
      <c r="U102" s="261"/>
      <c r="V102" s="261"/>
      <c r="W102" s="253" t="str">
        <f t="shared" si="1"/>
        <v/>
      </c>
      <c r="X102" s="253">
        <f>IF(Q102=FÓRMULAS!$P$5,F$99-(F$99*W102),F$99)</f>
        <v>0.2</v>
      </c>
      <c r="Y102" s="323">
        <f>IF(Q102=FÓRMULAS!$P$6,G$99-(G$99*W102),G$99)</f>
        <v>1</v>
      </c>
      <c r="Z102" s="640"/>
      <c r="AA102" s="643"/>
      <c r="AB102" s="326"/>
      <c r="AC102" s="294"/>
      <c r="AD102" s="294"/>
      <c r="AE102" s="294"/>
      <c r="AF102" s="295"/>
      <c r="AG102" s="281"/>
      <c r="AH102" s="24"/>
      <c r="AI102" s="24"/>
      <c r="AJ102" s="24"/>
      <c r="AK102" s="24"/>
      <c r="AL102" s="24"/>
      <c r="AM102" s="24"/>
      <c r="AN102" s="24"/>
      <c r="AO102" s="24"/>
      <c r="AP102" s="24"/>
      <c r="AQ102" s="24"/>
      <c r="AR102" s="60"/>
      <c r="AS102" s="60"/>
      <c r="AT102" s="60"/>
      <c r="AU102" s="24"/>
      <c r="AV102" s="24"/>
      <c r="AW102" s="24"/>
      <c r="AX102" s="24"/>
      <c r="AY102" s="24"/>
      <c r="AZ102" s="24"/>
      <c r="BA102" s="24"/>
      <c r="BB102" s="58"/>
      <c r="BC102" s="26"/>
      <c r="BD102" s="26"/>
      <c r="BE102" s="57"/>
      <c r="BF102" s="59"/>
      <c r="BG102" s="57"/>
      <c r="BH102" s="5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row>
    <row r="103" spans="1:128" s="25" customFormat="1" ht="167.45" hidden="1" customHeight="1" x14ac:dyDescent="0.2">
      <c r="A103" s="626" t="str">
        <f>'CONTEXTO E IDENTIFICACIÓN'!A67</f>
        <v>R13</v>
      </c>
      <c r="B103" s="285" t="s">
        <v>41</v>
      </c>
      <c r="C103" s="365" t="str">
        <f>'CONTEXTO E IDENTIFICACIÓN'!D$67</f>
        <v>Gestión de Información Geográfica</v>
      </c>
      <c r="D103" s="365" t="str">
        <f>'CONTEXTO E IDENTIFICACIÓN'!F$67</f>
        <v>Gestión Geográfica</v>
      </c>
      <c r="E103" s="629" t="str">
        <f>'CONTEXTO E IDENTIFICACIÓN'!N67</f>
        <v>Posibilidad de pérdida Reputacional por manipulación y/o sustracción indebida de información  geográfica durante el proceso  previo a su publicación o presentación de resultados, para beneficio propio o de un tercero. debido a:
1. Filtración y/o pérdida  de la información al momento de su envío físico o digital para revisión de pares temáticos.
2. Falta de apropiación de principios y valores institucionales
3. Deficiencias en el cumplimiento de los lineamientos y controles dados por el IGAC para el manejo de la información confidencial por parte de los funcionarios y contratistas
4. Deficiencias en la seguridad digital 
5. Cultura organizacional orientada a evitar las sanciones ante hechos de corrupción 
6. Falta de mecanismos para identificar la presentación riesgos de corrupción en la Entidad
7. Debilidades en la socialización de la normatividad, controles e instrumentos desarrollados por el IGAC para evitar hechos de corrupción</v>
      </c>
      <c r="F103" s="632">
        <f>'PROB E IMPACTO INHERENTE'!H21</f>
        <v>0.6</v>
      </c>
      <c r="G103" s="635">
        <f>'PROB E IMPACTO INHERENTE'!P21</f>
        <v>1</v>
      </c>
      <c r="H103" s="317">
        <v>1</v>
      </c>
      <c r="I103" s="286" t="s">
        <v>484</v>
      </c>
      <c r="J103" s="287" t="s">
        <v>486</v>
      </c>
      <c r="K103" s="287" t="s">
        <v>487</v>
      </c>
      <c r="L103" s="287" t="str">
        <f t="shared" si="0"/>
        <v xml:space="preserve">El Técnico encargado de archivo del GIT Fronteras y límites de entidades territoriales verifica la restricción de permisos sobre el servidor NETAP de la Subdirección de Geografía y Cartografía, de manera que se cuente con un único acceso, sin tener posibilidades de edición. En caso de ser requerido, se solicita a través del GLPI la asignación de permisos para el acceso de acuerdo con las personas desigandas por cada Coordinador. En caso de encontrar novedades o perfiles que no deban tener acceso, se debe indagar sobre la incidencia generada en GLPI para darle los privilegios de acceso, y se informa a la Subdirección de Geografía y Cartografía para que adelante la investigación dependiendo la situación.  
 Evidencias: Reporte de GLPI con la asignación de permisos al servidor NETAP y/o correos electrónicos remitidos (si aplica) </v>
      </c>
      <c r="M103" s="286" t="s">
        <v>274</v>
      </c>
      <c r="N103" s="288" t="s">
        <v>7</v>
      </c>
      <c r="O103" s="254" t="s">
        <v>16</v>
      </c>
      <c r="P103" s="251">
        <f>+IF(O103=FÓRMULAS!$E$4,FÓRMULAS!$F$4,IF(O103=FÓRMULAS!$E$5,FÓRMULAS!$F$5,IF(O103=FÓRMULAS!$E$6,FÓRMULAS!$F$6,"")))</f>
        <v>0.25</v>
      </c>
      <c r="Q103" s="251" t="str">
        <f>+IF(OR(O103=FÓRMULAS!$O$4,O103=FÓRMULAS!$O$5),FÓRMULAS!$P$5,IF(O103=FÓRMULAS!$O$6,FÓRMULAS!$P$6,""))</f>
        <v>Probabilidad</v>
      </c>
      <c r="R103" s="254" t="s">
        <v>103</v>
      </c>
      <c r="S103" s="251">
        <f>+IF(R103=FÓRMULAS!$H$4,FÓRMULAS!$I$4,IF(R103=FÓRMULAS!$H$5,FÓRMULAS!$I$5,""))</f>
        <v>0.15</v>
      </c>
      <c r="T103" s="259" t="s">
        <v>902</v>
      </c>
      <c r="U103" s="259" t="s">
        <v>903</v>
      </c>
      <c r="V103" s="259" t="s">
        <v>904</v>
      </c>
      <c r="W103" s="251">
        <f t="shared" si="1"/>
        <v>0.4</v>
      </c>
      <c r="X103" s="251">
        <f>IF(Q103=FÓRMULAS!$P$5,F$103-(F$103*W103),F$103)</f>
        <v>0.36</v>
      </c>
      <c r="Y103" s="321">
        <f>IF(Q103=FÓRMULAS!$P$6,G$103-(G$103*W103),G$103)</f>
        <v>1</v>
      </c>
      <c r="Z103" s="638">
        <f t="shared" ref="Z103:AA103" si="13">+IF(X106="","",X106)</f>
        <v>0.6</v>
      </c>
      <c r="AA103" s="641">
        <f t="shared" si="13"/>
        <v>1</v>
      </c>
      <c r="AB103" s="324">
        <v>0</v>
      </c>
      <c r="AC103" s="288">
        <v>0</v>
      </c>
      <c r="AD103" s="288">
        <v>0</v>
      </c>
      <c r="AE103" s="288">
        <v>0</v>
      </c>
      <c r="AF103" s="289">
        <v>0</v>
      </c>
      <c r="AG103" s="281" t="s">
        <v>6</v>
      </c>
      <c r="AH103" s="24" t="s">
        <v>16</v>
      </c>
      <c r="AI103" s="24" t="s">
        <v>6</v>
      </c>
      <c r="AJ103" s="24" t="s">
        <v>6</v>
      </c>
      <c r="AK103" s="24" t="s">
        <v>6</v>
      </c>
      <c r="AL103" s="24" t="s">
        <v>25</v>
      </c>
      <c r="AM103" s="24" t="s">
        <v>103</v>
      </c>
      <c r="AN103" s="24" t="s">
        <v>87</v>
      </c>
      <c r="AO103" s="24" t="s">
        <v>89</v>
      </c>
      <c r="AP103" s="24" t="s">
        <v>91</v>
      </c>
      <c r="AQ103" s="24" t="s">
        <v>99</v>
      </c>
      <c r="AR103" s="51" t="s">
        <v>94</v>
      </c>
      <c r="AS103" s="51" t="s">
        <v>96</v>
      </c>
      <c r="AT103" s="51" t="s">
        <v>98</v>
      </c>
      <c r="AU103" s="24">
        <v>15</v>
      </c>
      <c r="AV103" s="24">
        <v>15</v>
      </c>
      <c r="AW103" s="24">
        <v>15</v>
      </c>
      <c r="AX103" s="24">
        <v>15</v>
      </c>
      <c r="AY103" s="24">
        <v>15</v>
      </c>
      <c r="AZ103" s="24">
        <v>15</v>
      </c>
      <c r="BA103" s="24">
        <v>10</v>
      </c>
      <c r="BB103" s="49">
        <v>100</v>
      </c>
      <c r="BC103" s="26" t="s">
        <v>138</v>
      </c>
      <c r="BD103" s="26" t="s">
        <v>138</v>
      </c>
      <c r="BE103" s="50">
        <v>0</v>
      </c>
      <c r="BF103" s="650">
        <v>1</v>
      </c>
      <c r="BG103" s="50">
        <v>2</v>
      </c>
      <c r="BH103" s="650">
        <v>0</v>
      </c>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c r="DR103" s="39"/>
      <c r="DS103" s="39"/>
      <c r="DT103" s="39"/>
      <c r="DU103" s="39"/>
      <c r="DV103" s="39"/>
      <c r="DW103" s="39"/>
      <c r="DX103" s="39"/>
    </row>
    <row r="104" spans="1:128" s="25" customFormat="1" ht="162.75" hidden="1" customHeight="1" x14ac:dyDescent="0.2">
      <c r="A104" s="627"/>
      <c r="B104" s="27" t="s">
        <v>41</v>
      </c>
      <c r="C104" s="366" t="str">
        <f>'CONTEXTO E IDENTIFICACIÓN'!D$67</f>
        <v>Gestión de Información Geográfica</v>
      </c>
      <c r="D104" s="366" t="str">
        <f>'CONTEXTO E IDENTIFICACIÓN'!F$67</f>
        <v>Gestión Geográfica</v>
      </c>
      <c r="E104" s="630"/>
      <c r="F104" s="633"/>
      <c r="G104" s="636"/>
      <c r="H104" s="318">
        <v>2</v>
      </c>
      <c r="I104" s="274" t="s">
        <v>485</v>
      </c>
      <c r="J104" s="275" t="s">
        <v>488</v>
      </c>
      <c r="K104" s="275" t="s">
        <v>489</v>
      </c>
      <c r="L104" s="275" t="str">
        <f t="shared" si="0"/>
        <v>El Coordinador del GIT Estudios geográficos o el funcionario asignado , antes de la publicación de una investigación, revisa que no se haya hecho una publicación anterior de una parte o la totalidad de lo allí expuesto, buscándolo a través de páginas especiales. En caso de encontrar que ha habido alguna publicación con esa información y que su autor ha estado vinculado con la investigación del IGAC, se informa a la Oficina Asesora Jurídica (OAJ) para que se inicien los procesos a los que haya lugar.
Evidencia: Memorando o correo electrónico informando la situación (si aplica).</v>
      </c>
      <c r="M104" s="274" t="s">
        <v>168</v>
      </c>
      <c r="N104" s="24" t="s">
        <v>9</v>
      </c>
      <c r="O104" s="255" t="s">
        <v>16</v>
      </c>
      <c r="P104" s="252">
        <f>+IF(O104=FÓRMULAS!$E$4,FÓRMULAS!$F$4,IF(O104=FÓRMULAS!$E$5,FÓRMULAS!$F$5,IF(O104=FÓRMULAS!$E$6,FÓRMULAS!$F$6,"")))</f>
        <v>0.25</v>
      </c>
      <c r="Q104" s="252" t="str">
        <f>+IF(OR(O104=FÓRMULAS!$O$4,O104=FÓRMULAS!$O$5),FÓRMULAS!$P$5,IF(O104=FÓRMULAS!$O$6,FÓRMULAS!$P$6,""))</f>
        <v>Probabilidad</v>
      </c>
      <c r="R104" s="255" t="s">
        <v>103</v>
      </c>
      <c r="S104" s="252">
        <f>+IF(R104=FÓRMULAS!$H$4,FÓRMULAS!$I$4,IF(R104=FÓRMULAS!$H$5,FÓRMULAS!$I$5,""))</f>
        <v>0.15</v>
      </c>
      <c r="T104" s="260" t="s">
        <v>902</v>
      </c>
      <c r="U104" s="260" t="s">
        <v>903</v>
      </c>
      <c r="V104" s="260" t="s">
        <v>904</v>
      </c>
      <c r="W104" s="252">
        <f t="shared" si="1"/>
        <v>0.4</v>
      </c>
      <c r="X104" s="252">
        <f>IF(Q104=FÓRMULAS!$P$5,F$103-(F$103*W104),F$103)</f>
        <v>0.36</v>
      </c>
      <c r="Y104" s="322">
        <f>IF(Q104=FÓRMULAS!$P$6,G$103-(G$103*W104),G$103)</f>
        <v>1</v>
      </c>
      <c r="Z104" s="639"/>
      <c r="AA104" s="642"/>
      <c r="AB104" s="325">
        <v>0</v>
      </c>
      <c r="AC104" s="24">
        <v>0</v>
      </c>
      <c r="AD104" s="24">
        <v>0</v>
      </c>
      <c r="AE104" s="24">
        <v>0</v>
      </c>
      <c r="AF104" s="290">
        <v>0</v>
      </c>
      <c r="AG104" s="281" t="s">
        <v>6</v>
      </c>
      <c r="AH104" s="24" t="s">
        <v>16</v>
      </c>
      <c r="AI104" s="24" t="s">
        <v>6</v>
      </c>
      <c r="AJ104" s="24" t="s">
        <v>6</v>
      </c>
      <c r="AK104" s="24" t="s">
        <v>6</v>
      </c>
      <c r="AL104" s="24" t="s">
        <v>25</v>
      </c>
      <c r="AM104" s="24" t="s">
        <v>103</v>
      </c>
      <c r="AN104" s="24" t="s">
        <v>87</v>
      </c>
      <c r="AO104" s="24" t="s">
        <v>89</v>
      </c>
      <c r="AP104" s="24" t="s">
        <v>91</v>
      </c>
      <c r="AQ104" s="24" t="s">
        <v>99</v>
      </c>
      <c r="AR104" s="51" t="s">
        <v>94</v>
      </c>
      <c r="AS104" s="51" t="s">
        <v>96</v>
      </c>
      <c r="AT104" s="51" t="s">
        <v>98</v>
      </c>
      <c r="AU104" s="24">
        <v>15</v>
      </c>
      <c r="AV104" s="24">
        <v>15</v>
      </c>
      <c r="AW104" s="24">
        <v>15</v>
      </c>
      <c r="AX104" s="24">
        <v>15</v>
      </c>
      <c r="AY104" s="24">
        <v>15</v>
      </c>
      <c r="AZ104" s="24">
        <v>15</v>
      </c>
      <c r="BA104" s="24">
        <v>10</v>
      </c>
      <c r="BB104" s="49">
        <v>100</v>
      </c>
      <c r="BC104" s="26" t="s">
        <v>138</v>
      </c>
      <c r="BD104" s="26" t="s">
        <v>138</v>
      </c>
      <c r="BE104" s="50">
        <v>2</v>
      </c>
      <c r="BF104" s="650"/>
      <c r="BG104" s="50">
        <v>2</v>
      </c>
      <c r="BH104" s="650"/>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row>
    <row r="105" spans="1:128" s="25" customFormat="1" ht="15.75" hidden="1" customHeight="1" x14ac:dyDescent="0.2">
      <c r="A105" s="627"/>
      <c r="B105" s="27"/>
      <c r="C105" s="366" t="str">
        <f>'CONTEXTO E IDENTIFICACIÓN'!D$67</f>
        <v>Gestión de Información Geográfica</v>
      </c>
      <c r="D105" s="366" t="str">
        <f>'CONTEXTO E IDENTIFICACIÓN'!F$67</f>
        <v>Gestión Geográfica</v>
      </c>
      <c r="E105" s="630"/>
      <c r="F105" s="633"/>
      <c r="G105" s="636"/>
      <c r="H105" s="318">
        <v>3</v>
      </c>
      <c r="I105" s="274"/>
      <c r="J105" s="275"/>
      <c r="K105" s="275"/>
      <c r="L105" s="275" t="str">
        <f t="shared" si="0"/>
        <v xml:space="preserve">  </v>
      </c>
      <c r="M105" s="274"/>
      <c r="N105" s="24"/>
      <c r="O105" s="255"/>
      <c r="P105" s="252" t="str">
        <f>+IF(O105=FÓRMULAS!$E$4,FÓRMULAS!$F$4,IF(O105=FÓRMULAS!$E$5,FÓRMULAS!$F$5,IF(O105=FÓRMULAS!$E$6,FÓRMULAS!$F$6,"")))</f>
        <v/>
      </c>
      <c r="Q105" s="252" t="str">
        <f>+IF(OR(O105=FÓRMULAS!$O$4,O105=FÓRMULAS!$O$5),FÓRMULAS!$P$5,IF(O105=FÓRMULAS!$O$6,FÓRMULAS!$P$6,""))</f>
        <v/>
      </c>
      <c r="R105" s="255"/>
      <c r="S105" s="252" t="str">
        <f>+IF(R105=FÓRMULAS!$H$4,FÓRMULAS!$I$4,IF(R105=FÓRMULAS!$H$5,FÓRMULAS!$I$5,""))</f>
        <v/>
      </c>
      <c r="T105" s="260"/>
      <c r="U105" s="260"/>
      <c r="V105" s="260"/>
      <c r="W105" s="252" t="str">
        <f t="shared" si="1"/>
        <v/>
      </c>
      <c r="X105" s="252">
        <f>IF(Q105=FÓRMULAS!$P$5,F$103-(F$103*W105),F$103)</f>
        <v>0.6</v>
      </c>
      <c r="Y105" s="322">
        <f>IF(Q105=FÓRMULAS!$P$6,G$103-(G$103*W105),G$103)</f>
        <v>1</v>
      </c>
      <c r="Z105" s="639"/>
      <c r="AA105" s="642"/>
      <c r="AB105" s="325"/>
      <c r="AC105" s="24"/>
      <c r="AD105" s="24"/>
      <c r="AE105" s="24"/>
      <c r="AF105" s="290"/>
      <c r="AG105" s="281"/>
      <c r="AH105" s="24"/>
      <c r="AI105" s="24"/>
      <c r="AJ105" s="24"/>
      <c r="AK105" s="24"/>
      <c r="AL105" s="24"/>
      <c r="AM105" s="24"/>
      <c r="AN105" s="24"/>
      <c r="AO105" s="24"/>
      <c r="AP105" s="24"/>
      <c r="AQ105" s="24"/>
      <c r="AR105" s="51"/>
      <c r="AS105" s="51"/>
      <c r="AT105" s="51"/>
      <c r="AU105" s="24"/>
      <c r="AV105" s="24"/>
      <c r="AW105" s="24"/>
      <c r="AX105" s="24"/>
      <c r="AY105" s="24"/>
      <c r="AZ105" s="24"/>
      <c r="BA105" s="24"/>
      <c r="BB105" s="49"/>
      <c r="BC105" s="26"/>
      <c r="BD105" s="26"/>
      <c r="BE105" s="50"/>
      <c r="BF105" s="48"/>
      <c r="BG105" s="50"/>
      <c r="BH105" s="48"/>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39"/>
      <c r="DO105" s="39"/>
      <c r="DP105" s="39"/>
      <c r="DQ105" s="39"/>
      <c r="DR105" s="39"/>
      <c r="DS105" s="39"/>
      <c r="DT105" s="39"/>
      <c r="DU105" s="39"/>
      <c r="DV105" s="39"/>
      <c r="DW105" s="39"/>
      <c r="DX105" s="39"/>
    </row>
    <row r="106" spans="1:128" s="25" customFormat="1" ht="16.5" hidden="1" customHeight="1" thickBot="1" x14ac:dyDescent="0.25">
      <c r="A106" s="628"/>
      <c r="B106" s="291"/>
      <c r="C106" s="367" t="str">
        <f>'CONTEXTO E IDENTIFICACIÓN'!D$67</f>
        <v>Gestión de Información Geográfica</v>
      </c>
      <c r="D106" s="367" t="str">
        <f>'CONTEXTO E IDENTIFICACIÓN'!F$67</f>
        <v>Gestión Geográfica</v>
      </c>
      <c r="E106" s="631"/>
      <c r="F106" s="634"/>
      <c r="G106" s="637"/>
      <c r="H106" s="319">
        <v>4</v>
      </c>
      <c r="I106" s="292"/>
      <c r="J106" s="293"/>
      <c r="K106" s="293"/>
      <c r="L106" s="293" t="str">
        <f t="shared" si="0"/>
        <v xml:space="preserve">  </v>
      </c>
      <c r="M106" s="292"/>
      <c r="N106" s="294"/>
      <c r="O106" s="256"/>
      <c r="P106" s="253" t="str">
        <f>+IF(O106=FÓRMULAS!$E$4,FÓRMULAS!$F$4,IF(O106=FÓRMULAS!$E$5,FÓRMULAS!$F$5,IF(O106=FÓRMULAS!$E$6,FÓRMULAS!$F$6,"")))</f>
        <v/>
      </c>
      <c r="Q106" s="253" t="str">
        <f>+IF(OR(O106=FÓRMULAS!$O$4,O106=FÓRMULAS!$O$5),FÓRMULAS!$P$5,IF(O106=FÓRMULAS!$O$6,FÓRMULAS!$P$6,""))</f>
        <v/>
      </c>
      <c r="R106" s="256"/>
      <c r="S106" s="253" t="str">
        <f>+IF(R106=FÓRMULAS!$H$4,FÓRMULAS!$I$4,IF(R106=FÓRMULAS!$H$5,FÓRMULAS!$I$5,""))</f>
        <v/>
      </c>
      <c r="T106" s="261"/>
      <c r="U106" s="261"/>
      <c r="V106" s="261"/>
      <c r="W106" s="253" t="str">
        <f t="shared" si="1"/>
        <v/>
      </c>
      <c r="X106" s="253">
        <f>IF(Q106=FÓRMULAS!$P$5,F$103-(F$103*W106),F$103)</f>
        <v>0.6</v>
      </c>
      <c r="Y106" s="323">
        <f>IF(Q106=FÓRMULAS!$P$6,G$103-(G$103*W106),G$103)</f>
        <v>1</v>
      </c>
      <c r="Z106" s="640"/>
      <c r="AA106" s="643"/>
      <c r="AB106" s="326"/>
      <c r="AC106" s="294"/>
      <c r="AD106" s="294"/>
      <c r="AE106" s="294"/>
      <c r="AF106" s="295"/>
      <c r="AG106" s="281"/>
      <c r="AH106" s="24"/>
      <c r="AI106" s="24"/>
      <c r="AJ106" s="24"/>
      <c r="AK106" s="24"/>
      <c r="AL106" s="24"/>
      <c r="AM106" s="24"/>
      <c r="AN106" s="24"/>
      <c r="AO106" s="24"/>
      <c r="AP106" s="24"/>
      <c r="AQ106" s="24"/>
      <c r="AR106" s="51"/>
      <c r="AS106" s="51"/>
      <c r="AT106" s="51"/>
      <c r="AU106" s="24"/>
      <c r="AV106" s="24"/>
      <c r="AW106" s="24"/>
      <c r="AX106" s="24"/>
      <c r="AY106" s="24"/>
      <c r="AZ106" s="24"/>
      <c r="BA106" s="24"/>
      <c r="BB106" s="49"/>
      <c r="BC106" s="26"/>
      <c r="BD106" s="26"/>
      <c r="BE106" s="50"/>
      <c r="BF106" s="48"/>
      <c r="BG106" s="50"/>
      <c r="BH106" s="48"/>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row>
    <row r="107" spans="1:128" s="25" customFormat="1" ht="110.25" hidden="1" customHeight="1" x14ac:dyDescent="0.2">
      <c r="A107" s="626" t="str">
        <f>'CONTEXTO E IDENTIFICACIÓN'!A68</f>
        <v>R14</v>
      </c>
      <c r="B107" s="285" t="s">
        <v>41</v>
      </c>
      <c r="C107" s="365" t="str">
        <f>'CONTEXTO E IDENTIFICACIÓN'!D$68</f>
        <v>Gestión de Información Geográfica</v>
      </c>
      <c r="D107" s="365" t="str">
        <f>'CONTEXTO E IDENTIFICACIÓN'!F$68</f>
        <v>Gestión Geográfica</v>
      </c>
      <c r="E107" s="629" t="str">
        <f>'CONTEXTO E IDENTIFICACIÓN'!N68</f>
        <v>Posibilidad de pérdida Reputacional por incumplimiento de la normatividad, estándares y/o procedimientos de información geográfica en la generación, actualización y publicación de metodologías, estudios e investigaciones geográficas, deslindes y de la delimitación de entidades territoriales debido a:
1. Desconocimiento de la normatividad vigente y estándares de producción de información geográfica en la generación, actualización y publicación de metodologías, estudios e investigaciones geográficas y de la delimitación de entidades territoriales.
2. Débil validación de la normatividad, estándares y procedimientos en los productos generados
3. Falta o desactualización de procedimientos para la generación, actualización y publicación de metodologías, estudios e investigaciones geográficas y de la delimitación de entidades territoriales</v>
      </c>
      <c r="F107" s="632">
        <f>'PROB E IMPACTO INHERENTE'!H22</f>
        <v>0.6</v>
      </c>
      <c r="G107" s="635">
        <f>'PROB E IMPACTO INHERENTE'!P22</f>
        <v>1</v>
      </c>
      <c r="H107" s="317">
        <v>1</v>
      </c>
      <c r="I107" s="286" t="s">
        <v>490</v>
      </c>
      <c r="J107" s="287" t="s">
        <v>492</v>
      </c>
      <c r="K107" s="287" t="s">
        <v>493</v>
      </c>
      <c r="L107" s="287" t="str">
        <f t="shared" si="0"/>
        <v>Los Coordinadores del GIT Estudios geográficos y GIT de fronteras y limites de entidades territoriales , en cada etapa validan que el producto a generar esté acorde con la normatividad vigente, estándares y procedimientos, haciendo las observaciones sobre los documentos de investigación con control de cambios. En caso de que no se cumplan dichas especificaciones, el producto se devuelve al responsable para su ajuste. 
 Evidencia: Documentos de investigación versionados con control de cambios y/o correos electrónicos con la revisión del informe final de deslindes.</v>
      </c>
      <c r="M107" s="286" t="s">
        <v>270</v>
      </c>
      <c r="N107" s="288" t="s">
        <v>7</v>
      </c>
      <c r="O107" s="254" t="s">
        <v>16</v>
      </c>
      <c r="P107" s="251">
        <f>+IF(O107=FÓRMULAS!$E$4,FÓRMULAS!$F$4,IF(O107=FÓRMULAS!$E$5,FÓRMULAS!$F$5,IF(O107=FÓRMULAS!$E$6,FÓRMULAS!$F$6,"")))</f>
        <v>0.25</v>
      </c>
      <c r="Q107" s="251" t="str">
        <f>+IF(OR(O107=FÓRMULAS!$O$4,O107=FÓRMULAS!$O$5),FÓRMULAS!$P$5,IF(O107=FÓRMULAS!$O$6,FÓRMULAS!$P$6,""))</f>
        <v>Probabilidad</v>
      </c>
      <c r="R107" s="254" t="s">
        <v>103</v>
      </c>
      <c r="S107" s="251">
        <f>+IF(R107=FÓRMULAS!$H$4,FÓRMULAS!$I$4,IF(R107=FÓRMULAS!$H$5,FÓRMULAS!$I$5,""))</f>
        <v>0.15</v>
      </c>
      <c r="T107" s="259" t="s">
        <v>902</v>
      </c>
      <c r="U107" s="259" t="s">
        <v>903</v>
      </c>
      <c r="V107" s="259" t="s">
        <v>904</v>
      </c>
      <c r="W107" s="251">
        <f t="shared" si="1"/>
        <v>0.4</v>
      </c>
      <c r="X107" s="251">
        <f>IF(Q107=FÓRMULAS!$P$5,F$107-(F$107*W107),F$107)</f>
        <v>0.36</v>
      </c>
      <c r="Y107" s="321">
        <f>IF(Q107=FÓRMULAS!$P$6,G$107-(G$107*W107),G$107)</f>
        <v>1</v>
      </c>
      <c r="Z107" s="638">
        <f t="shared" ref="Z107:AA107" si="14">+IF(X110="","",X110)</f>
        <v>0.6</v>
      </c>
      <c r="AA107" s="641">
        <f t="shared" si="14"/>
        <v>1</v>
      </c>
      <c r="AB107" s="324">
        <v>0</v>
      </c>
      <c r="AC107" s="288">
        <v>0</v>
      </c>
      <c r="AD107" s="288">
        <v>0</v>
      </c>
      <c r="AE107" s="288">
        <v>0</v>
      </c>
      <c r="AF107" s="289">
        <v>0</v>
      </c>
      <c r="AG107" s="281" t="s">
        <v>6</v>
      </c>
      <c r="AH107" s="24" t="s">
        <v>16</v>
      </c>
      <c r="AI107" s="24" t="s">
        <v>6</v>
      </c>
      <c r="AJ107" s="24" t="s">
        <v>6</v>
      </c>
      <c r="AK107" s="24" t="s">
        <v>6</v>
      </c>
      <c r="AL107" s="24" t="s">
        <v>25</v>
      </c>
      <c r="AM107" s="24" t="s">
        <v>103</v>
      </c>
      <c r="AN107" s="24" t="s">
        <v>87</v>
      </c>
      <c r="AO107" s="24" t="s">
        <v>89</v>
      </c>
      <c r="AP107" s="24" t="s">
        <v>91</v>
      </c>
      <c r="AQ107" s="24" t="s">
        <v>99</v>
      </c>
      <c r="AR107" s="51" t="s">
        <v>94</v>
      </c>
      <c r="AS107" s="51" t="s">
        <v>96</v>
      </c>
      <c r="AT107" s="51" t="s">
        <v>98</v>
      </c>
      <c r="AU107" s="24">
        <v>15</v>
      </c>
      <c r="AV107" s="24">
        <v>15</v>
      </c>
      <c r="AW107" s="24">
        <v>15</v>
      </c>
      <c r="AX107" s="24">
        <v>15</v>
      </c>
      <c r="AY107" s="24">
        <v>15</v>
      </c>
      <c r="AZ107" s="24">
        <v>15</v>
      </c>
      <c r="BA107" s="24">
        <v>10</v>
      </c>
      <c r="BB107" s="49">
        <v>100</v>
      </c>
      <c r="BC107" s="26" t="s">
        <v>138</v>
      </c>
      <c r="BD107" s="26" t="s">
        <v>138</v>
      </c>
      <c r="BE107" s="50">
        <v>2</v>
      </c>
      <c r="BF107" s="650">
        <v>2</v>
      </c>
      <c r="BG107" s="50">
        <v>2</v>
      </c>
      <c r="BH107" s="650">
        <v>2</v>
      </c>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c r="CR107" s="39"/>
      <c r="CS107" s="39"/>
      <c r="CT107" s="39"/>
      <c r="CU107" s="39"/>
      <c r="CV107" s="39"/>
      <c r="CW107" s="39"/>
      <c r="CX107" s="39"/>
      <c r="CY107" s="39"/>
      <c r="CZ107" s="39"/>
      <c r="DA107" s="39"/>
      <c r="DB107" s="39"/>
      <c r="DC107" s="39"/>
      <c r="DD107" s="39"/>
      <c r="DE107" s="39"/>
      <c r="DF107" s="39"/>
      <c r="DG107" s="39"/>
      <c r="DH107" s="39"/>
      <c r="DI107" s="39"/>
      <c r="DJ107" s="39"/>
      <c r="DK107" s="39"/>
      <c r="DL107" s="39"/>
      <c r="DM107" s="39"/>
      <c r="DN107" s="39"/>
      <c r="DO107" s="39"/>
      <c r="DP107" s="39"/>
      <c r="DQ107" s="39"/>
      <c r="DR107" s="39"/>
      <c r="DS107" s="39"/>
      <c r="DT107" s="39"/>
      <c r="DU107" s="39"/>
      <c r="DV107" s="39"/>
      <c r="DW107" s="39"/>
      <c r="DX107" s="39"/>
    </row>
    <row r="108" spans="1:128" s="25" customFormat="1" ht="110.25" hidden="1" customHeight="1" x14ac:dyDescent="0.2">
      <c r="A108" s="627"/>
      <c r="B108" s="27" t="s">
        <v>41</v>
      </c>
      <c r="C108" s="366" t="str">
        <f>'CONTEXTO E IDENTIFICACIÓN'!D$68</f>
        <v>Gestión de Información Geográfica</v>
      </c>
      <c r="D108" s="366" t="str">
        <f>'CONTEXTO E IDENTIFICACIÓN'!F$68</f>
        <v>Gestión Geográfica</v>
      </c>
      <c r="E108" s="630"/>
      <c r="F108" s="633"/>
      <c r="G108" s="636"/>
      <c r="H108" s="318">
        <v>2</v>
      </c>
      <c r="I108" s="274" t="s">
        <v>491</v>
      </c>
      <c r="J108" s="275" t="s">
        <v>494</v>
      </c>
      <c r="K108" s="275" t="s">
        <v>495</v>
      </c>
      <c r="L108" s="275" t="str">
        <f t="shared" si="0"/>
        <v>El Coordinador  GIT de Estudios Geográficos y Ordenamiento Territorial, el Coordinador GIT de Fronteras y Limites de Entidades Territoriales , anualmente, o cada vez que se requiera, revisan que los procedimientos estén acorde a la normatividad y estándares vigentes. En caso de requerirse, se realiza la correspondiente actualización.
 Evidencia: Correo electrónico que evidencia la realización de la revisión de los procedimientos, procedimientos actualizados cuando aplique y/o plan de trabajo para la actualización de documentos</v>
      </c>
      <c r="M108" s="274" t="s">
        <v>271</v>
      </c>
      <c r="N108" s="24" t="s">
        <v>7</v>
      </c>
      <c r="O108" s="255" t="s">
        <v>16</v>
      </c>
      <c r="P108" s="252">
        <f>+IF(O108=FÓRMULAS!$E$4,FÓRMULAS!$F$4,IF(O108=FÓRMULAS!$E$5,FÓRMULAS!$F$5,IF(O108=FÓRMULAS!$E$6,FÓRMULAS!$F$6,"")))</f>
        <v>0.25</v>
      </c>
      <c r="Q108" s="252" t="str">
        <f>+IF(OR(O108=FÓRMULAS!$O$4,O108=FÓRMULAS!$O$5),FÓRMULAS!$P$5,IF(O108=FÓRMULAS!$O$6,FÓRMULAS!$P$6,""))</f>
        <v>Probabilidad</v>
      </c>
      <c r="R108" s="255" t="s">
        <v>103</v>
      </c>
      <c r="S108" s="252">
        <f>+IF(R108=FÓRMULAS!$H$4,FÓRMULAS!$I$4,IF(R108=FÓRMULAS!$H$5,FÓRMULAS!$I$5,""))</f>
        <v>0.15</v>
      </c>
      <c r="T108" s="260" t="s">
        <v>902</v>
      </c>
      <c r="U108" s="260" t="s">
        <v>903</v>
      </c>
      <c r="V108" s="260" t="s">
        <v>904</v>
      </c>
      <c r="W108" s="252">
        <f t="shared" si="1"/>
        <v>0.4</v>
      </c>
      <c r="X108" s="252">
        <f>IF(Q108=FÓRMULAS!$P$5,F$107-(F$107*W108),F$107)</f>
        <v>0.36</v>
      </c>
      <c r="Y108" s="322">
        <f>IF(Q108=FÓRMULAS!$P$6,G$107-(G$107*W108),G$107)</f>
        <v>1</v>
      </c>
      <c r="Z108" s="639"/>
      <c r="AA108" s="642"/>
      <c r="AB108" s="325">
        <v>0</v>
      </c>
      <c r="AC108" s="24">
        <v>0</v>
      </c>
      <c r="AD108" s="24">
        <v>0</v>
      </c>
      <c r="AE108" s="24">
        <v>0</v>
      </c>
      <c r="AF108" s="290">
        <v>0</v>
      </c>
      <c r="AG108" s="281" t="s">
        <v>6</v>
      </c>
      <c r="AH108" s="24" t="s">
        <v>16</v>
      </c>
      <c r="AI108" s="24" t="s">
        <v>6</v>
      </c>
      <c r="AJ108" s="24" t="s">
        <v>6</v>
      </c>
      <c r="AK108" s="24" t="s">
        <v>6</v>
      </c>
      <c r="AL108" s="24" t="s">
        <v>25</v>
      </c>
      <c r="AM108" s="24" t="s">
        <v>103</v>
      </c>
      <c r="AN108" s="24" t="s">
        <v>87</v>
      </c>
      <c r="AO108" s="24" t="s">
        <v>89</v>
      </c>
      <c r="AP108" s="24" t="s">
        <v>91</v>
      </c>
      <c r="AQ108" s="24" t="s">
        <v>99</v>
      </c>
      <c r="AR108" s="51" t="s">
        <v>94</v>
      </c>
      <c r="AS108" s="51" t="s">
        <v>96</v>
      </c>
      <c r="AT108" s="51" t="s">
        <v>98</v>
      </c>
      <c r="AU108" s="24">
        <v>15</v>
      </c>
      <c r="AV108" s="24">
        <v>15</v>
      </c>
      <c r="AW108" s="24">
        <v>15</v>
      </c>
      <c r="AX108" s="24">
        <v>15</v>
      </c>
      <c r="AY108" s="24">
        <v>15</v>
      </c>
      <c r="AZ108" s="24">
        <v>15</v>
      </c>
      <c r="BA108" s="24">
        <v>10</v>
      </c>
      <c r="BB108" s="49">
        <v>100</v>
      </c>
      <c r="BC108" s="26" t="s">
        <v>138</v>
      </c>
      <c r="BD108" s="26" t="s">
        <v>138</v>
      </c>
      <c r="BE108" s="50">
        <v>2</v>
      </c>
      <c r="BF108" s="650"/>
      <c r="BG108" s="50">
        <v>2</v>
      </c>
      <c r="BH108" s="650"/>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c r="DL108" s="39"/>
      <c r="DM108" s="39"/>
      <c r="DN108" s="39"/>
      <c r="DO108" s="39"/>
      <c r="DP108" s="39"/>
      <c r="DQ108" s="39"/>
      <c r="DR108" s="39"/>
      <c r="DS108" s="39"/>
      <c r="DT108" s="39"/>
      <c r="DU108" s="39"/>
      <c r="DV108" s="39"/>
      <c r="DW108" s="39"/>
      <c r="DX108" s="39"/>
    </row>
    <row r="109" spans="1:128" s="25" customFormat="1" ht="17.25" hidden="1" customHeight="1" x14ac:dyDescent="0.2">
      <c r="A109" s="627"/>
      <c r="B109" s="27"/>
      <c r="C109" s="366" t="str">
        <f>'CONTEXTO E IDENTIFICACIÓN'!D$68</f>
        <v>Gestión de Información Geográfica</v>
      </c>
      <c r="D109" s="366" t="str">
        <f>'CONTEXTO E IDENTIFICACIÓN'!F$68</f>
        <v>Gestión Geográfica</v>
      </c>
      <c r="E109" s="630"/>
      <c r="F109" s="633"/>
      <c r="G109" s="636"/>
      <c r="H109" s="318">
        <v>3</v>
      </c>
      <c r="I109" s="274"/>
      <c r="J109" s="275"/>
      <c r="K109" s="275"/>
      <c r="L109" s="275" t="str">
        <f t="shared" si="0"/>
        <v xml:space="preserve">  </v>
      </c>
      <c r="M109" s="274"/>
      <c r="N109" s="24"/>
      <c r="O109" s="255"/>
      <c r="P109" s="252" t="str">
        <f>+IF(O109=FÓRMULAS!$E$4,FÓRMULAS!$F$4,IF(O109=FÓRMULAS!$E$5,FÓRMULAS!$F$5,IF(O109=FÓRMULAS!$E$6,FÓRMULAS!$F$6,"")))</f>
        <v/>
      </c>
      <c r="Q109" s="252" t="str">
        <f>+IF(OR(O109=FÓRMULAS!$O$4,O109=FÓRMULAS!$O$5),FÓRMULAS!$P$5,IF(O109=FÓRMULAS!$O$6,FÓRMULAS!$P$6,""))</f>
        <v/>
      </c>
      <c r="R109" s="255"/>
      <c r="S109" s="252" t="str">
        <f>+IF(R109=FÓRMULAS!$H$4,FÓRMULAS!$I$4,IF(R109=FÓRMULAS!$H$5,FÓRMULAS!$I$5,""))</f>
        <v/>
      </c>
      <c r="T109" s="260"/>
      <c r="U109" s="260"/>
      <c r="V109" s="260"/>
      <c r="W109" s="252" t="str">
        <f t="shared" si="1"/>
        <v/>
      </c>
      <c r="X109" s="252">
        <f>IF(Q109=FÓRMULAS!$P$5,F$107-(F$107*W109),F$107)</f>
        <v>0.6</v>
      </c>
      <c r="Y109" s="322">
        <f>IF(Q109=FÓRMULAS!$P$6,G$107-(G$107*W109),G$107)</f>
        <v>1</v>
      </c>
      <c r="Z109" s="639"/>
      <c r="AA109" s="642"/>
      <c r="AB109" s="325"/>
      <c r="AC109" s="24"/>
      <c r="AD109" s="24"/>
      <c r="AE109" s="24"/>
      <c r="AF109" s="290"/>
      <c r="AG109" s="281"/>
      <c r="AH109" s="24"/>
      <c r="AI109" s="24"/>
      <c r="AJ109" s="24"/>
      <c r="AK109" s="24"/>
      <c r="AL109" s="24"/>
      <c r="AM109" s="24"/>
      <c r="AN109" s="24"/>
      <c r="AO109" s="24"/>
      <c r="AP109" s="24"/>
      <c r="AQ109" s="24"/>
      <c r="AR109" s="51"/>
      <c r="AS109" s="51"/>
      <c r="AT109" s="51"/>
      <c r="AU109" s="24"/>
      <c r="AV109" s="24"/>
      <c r="AW109" s="24"/>
      <c r="AX109" s="24"/>
      <c r="AY109" s="24"/>
      <c r="AZ109" s="24"/>
      <c r="BA109" s="24"/>
      <c r="BB109" s="49"/>
      <c r="BC109" s="26"/>
      <c r="BD109" s="26"/>
      <c r="BE109" s="50"/>
      <c r="BF109" s="48"/>
      <c r="BG109" s="50"/>
      <c r="BH109" s="48"/>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39"/>
      <c r="DE109" s="39"/>
      <c r="DF109" s="39"/>
      <c r="DG109" s="39"/>
      <c r="DH109" s="39"/>
      <c r="DI109" s="39"/>
      <c r="DJ109" s="39"/>
      <c r="DK109" s="39"/>
      <c r="DL109" s="39"/>
      <c r="DM109" s="39"/>
      <c r="DN109" s="39"/>
      <c r="DO109" s="39"/>
      <c r="DP109" s="39"/>
      <c r="DQ109" s="39"/>
      <c r="DR109" s="39"/>
      <c r="DS109" s="39"/>
      <c r="DT109" s="39"/>
      <c r="DU109" s="39"/>
      <c r="DV109" s="39"/>
      <c r="DW109" s="39"/>
      <c r="DX109" s="39"/>
    </row>
    <row r="110" spans="1:128" s="25" customFormat="1" ht="17.25" hidden="1" customHeight="1" thickBot="1" x14ac:dyDescent="0.25">
      <c r="A110" s="628"/>
      <c r="B110" s="291"/>
      <c r="C110" s="367" t="str">
        <f>'CONTEXTO E IDENTIFICACIÓN'!D$68</f>
        <v>Gestión de Información Geográfica</v>
      </c>
      <c r="D110" s="367" t="str">
        <f>'CONTEXTO E IDENTIFICACIÓN'!F$68</f>
        <v>Gestión Geográfica</v>
      </c>
      <c r="E110" s="631"/>
      <c r="F110" s="634"/>
      <c r="G110" s="637"/>
      <c r="H110" s="319">
        <v>4</v>
      </c>
      <c r="I110" s="292"/>
      <c r="J110" s="293"/>
      <c r="K110" s="293"/>
      <c r="L110" s="293" t="str">
        <f t="shared" si="0"/>
        <v xml:space="preserve">  </v>
      </c>
      <c r="M110" s="292"/>
      <c r="N110" s="294"/>
      <c r="O110" s="256"/>
      <c r="P110" s="253" t="str">
        <f>+IF(O110=FÓRMULAS!$E$4,FÓRMULAS!$F$4,IF(O110=FÓRMULAS!$E$5,FÓRMULAS!$F$5,IF(O110=FÓRMULAS!$E$6,FÓRMULAS!$F$6,"")))</f>
        <v/>
      </c>
      <c r="Q110" s="253" t="str">
        <f>+IF(OR(O110=FÓRMULAS!$O$4,O110=FÓRMULAS!$O$5),FÓRMULAS!$P$5,IF(O110=FÓRMULAS!$O$6,FÓRMULAS!$P$6,""))</f>
        <v/>
      </c>
      <c r="R110" s="256"/>
      <c r="S110" s="253" t="str">
        <f>+IF(R110=FÓRMULAS!$H$4,FÓRMULAS!$I$4,IF(R110=FÓRMULAS!$H$5,FÓRMULAS!$I$5,""))</f>
        <v/>
      </c>
      <c r="T110" s="261"/>
      <c r="U110" s="261"/>
      <c r="V110" s="261"/>
      <c r="W110" s="253" t="str">
        <f t="shared" si="1"/>
        <v/>
      </c>
      <c r="X110" s="253">
        <f>IF(Q110=FÓRMULAS!$P$5,F$107-(F$107*W110),F$107)</f>
        <v>0.6</v>
      </c>
      <c r="Y110" s="323">
        <f>IF(Q110=FÓRMULAS!$P$6,G$107-(G$107*W110),G$107)</f>
        <v>1</v>
      </c>
      <c r="Z110" s="640"/>
      <c r="AA110" s="643"/>
      <c r="AB110" s="326"/>
      <c r="AC110" s="294"/>
      <c r="AD110" s="294"/>
      <c r="AE110" s="294"/>
      <c r="AF110" s="295"/>
      <c r="AG110" s="281"/>
      <c r="AH110" s="24"/>
      <c r="AI110" s="24"/>
      <c r="AJ110" s="24"/>
      <c r="AK110" s="24"/>
      <c r="AL110" s="24"/>
      <c r="AM110" s="24"/>
      <c r="AN110" s="24"/>
      <c r="AO110" s="24"/>
      <c r="AP110" s="24"/>
      <c r="AQ110" s="24"/>
      <c r="AR110" s="51"/>
      <c r="AS110" s="51"/>
      <c r="AT110" s="51"/>
      <c r="AU110" s="24"/>
      <c r="AV110" s="24"/>
      <c r="AW110" s="24"/>
      <c r="AX110" s="24"/>
      <c r="AY110" s="24"/>
      <c r="AZ110" s="24"/>
      <c r="BA110" s="24"/>
      <c r="BB110" s="49"/>
      <c r="BC110" s="26"/>
      <c r="BD110" s="26"/>
      <c r="BE110" s="50"/>
      <c r="BF110" s="48"/>
      <c r="BG110" s="50"/>
      <c r="BH110" s="48"/>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39"/>
      <c r="CR110" s="39"/>
      <c r="CS110" s="39"/>
      <c r="CT110" s="39"/>
      <c r="CU110" s="39"/>
      <c r="CV110" s="39"/>
      <c r="CW110" s="39"/>
      <c r="CX110" s="39"/>
      <c r="CY110" s="39"/>
      <c r="CZ110" s="39"/>
      <c r="DA110" s="39"/>
      <c r="DB110" s="39"/>
      <c r="DC110" s="39"/>
      <c r="DD110" s="39"/>
      <c r="DE110" s="39"/>
      <c r="DF110" s="39"/>
      <c r="DG110" s="39"/>
      <c r="DH110" s="39"/>
      <c r="DI110" s="39"/>
      <c r="DJ110" s="39"/>
      <c r="DK110" s="39"/>
      <c r="DL110" s="39"/>
      <c r="DM110" s="39"/>
      <c r="DN110" s="39"/>
      <c r="DO110" s="39"/>
      <c r="DP110" s="39"/>
      <c r="DQ110" s="39"/>
      <c r="DR110" s="39"/>
      <c r="DS110" s="39"/>
      <c r="DT110" s="39"/>
      <c r="DU110" s="39"/>
      <c r="DV110" s="39"/>
      <c r="DW110" s="39"/>
      <c r="DX110" s="39"/>
    </row>
    <row r="111" spans="1:128" s="25" customFormat="1" ht="124.5" hidden="1" customHeight="1" x14ac:dyDescent="0.2">
      <c r="A111" s="626" t="str">
        <f>'CONTEXTO E IDENTIFICACIÓN'!A69</f>
        <v>R15</v>
      </c>
      <c r="B111" s="285" t="s">
        <v>41</v>
      </c>
      <c r="C111" s="365" t="str">
        <f>'CONTEXTO E IDENTIFICACIÓN'!D$69</f>
        <v>Gestión de Información Geográfica</v>
      </c>
      <c r="D111" s="365" t="str">
        <f>'CONTEXTO E IDENTIFICACIÓN'!F$69</f>
        <v>Gestión Geográfica</v>
      </c>
      <c r="E111" s="629" t="str">
        <f>'CONTEXTO E IDENTIFICACIÓN'!N69</f>
        <v>Posibilidad de pérdida Reputacional por incumplimiento en los tiempos programados para la generación, actualización y publicación de metodologías, estudios e investigaciones geográficas, deslindes y delimitación de las entidades territoriales. debido a:
1. Deficiencias en la planeación de los productos y en el seguimiento al plan de acción anual.
2. Insuficiente personal profesionalizado para la generación de metodologías, estudios e investigaciones geográficas, deslindes y delimitación de las entidades territoriales.
3. Falta de asignación de recursos económicos para la generación de los proyectos y la  publicación  de metodologías, estudios e investigaciones geográficas y delimitación de las entidades territoriales.
4. Falta de los recursos tecnológicos ( Hardware y Software) y algunos existentes se encuentran obsoletos o dañados para el desarrollo de las actividades propias de los estudios e investigaciones geográficas y delimitación de las entidades territoriales.
5. Demoras en los procesos administrativos que apoyan el desarrollo de las actividades técnicas.
6. Demoras para la aprobación o autorización de productos por parte de entes externos</v>
      </c>
      <c r="F111" s="632">
        <f>'PROB E IMPACTO INHERENTE'!H23</f>
        <v>0.4</v>
      </c>
      <c r="G111" s="635">
        <f>'PROB E IMPACTO INHERENTE'!P23</f>
        <v>0.8</v>
      </c>
      <c r="H111" s="317">
        <v>1</v>
      </c>
      <c r="I111" s="286" t="s">
        <v>496</v>
      </c>
      <c r="J111" s="287" t="s">
        <v>497</v>
      </c>
      <c r="K111" s="287" t="s">
        <v>498</v>
      </c>
      <c r="L111" s="287" t="str">
        <f t="shared" si="0"/>
        <v>Los Coordinadores del GIT Estudios geográficos y ordenamiento territorial y GIT Fronteras y limites de entidades territoriales realizan el seguimiento mensual de los productos del plan de acción y del proyecto de inversión, reportando los avances en las herramientas dispuestas para este fin. En caso de observar actividades que no se han cumplido, se justifican los motivos de atraso y se informa a la Subdirección de geografía y cartografía. 
Evidencia: Herramientas para el seguimiento del plan de acción y proyectos de inversión, y/o correo electrónico enviando con el seguimiento.</v>
      </c>
      <c r="M111" s="286" t="s">
        <v>272</v>
      </c>
      <c r="N111" s="288" t="s">
        <v>7</v>
      </c>
      <c r="O111" s="254" t="s">
        <v>16</v>
      </c>
      <c r="P111" s="251">
        <f>+IF(O111=FÓRMULAS!$E$4,FÓRMULAS!$F$4,IF(O111=FÓRMULAS!$E$5,FÓRMULAS!$F$5,IF(O111=FÓRMULAS!$E$6,FÓRMULAS!$F$6,"")))</f>
        <v>0.25</v>
      </c>
      <c r="Q111" s="251" t="str">
        <f>+IF(OR(O111=FÓRMULAS!$O$4,O111=FÓRMULAS!$O$5),FÓRMULAS!$P$5,IF(O111=FÓRMULAS!$O$6,FÓRMULAS!$P$6,""))</f>
        <v>Probabilidad</v>
      </c>
      <c r="R111" s="254" t="s">
        <v>103</v>
      </c>
      <c r="S111" s="251">
        <f>+IF(R111=FÓRMULAS!$H$4,FÓRMULAS!$I$4,IF(R111=FÓRMULAS!$H$5,FÓRMULAS!$I$5,""))</f>
        <v>0.15</v>
      </c>
      <c r="T111" s="259" t="s">
        <v>902</v>
      </c>
      <c r="U111" s="259" t="s">
        <v>903</v>
      </c>
      <c r="V111" s="259" t="s">
        <v>904</v>
      </c>
      <c r="W111" s="251">
        <f t="shared" si="1"/>
        <v>0.4</v>
      </c>
      <c r="X111" s="251">
        <f>IF(Q111=FÓRMULAS!$P$5,F$111-(F$111*W111),F$111)</f>
        <v>0.24</v>
      </c>
      <c r="Y111" s="321">
        <f>IF(Q111=FÓRMULAS!$P$6,G$111-(G$111*W111),G$111)</f>
        <v>0.8</v>
      </c>
      <c r="Z111" s="638">
        <f t="shared" ref="Z111:AA111" si="15">+IF(X114="","",X114)</f>
        <v>0.4</v>
      </c>
      <c r="AA111" s="641">
        <f t="shared" si="15"/>
        <v>0.8</v>
      </c>
      <c r="AB111" s="324">
        <v>12</v>
      </c>
      <c r="AC111" s="288">
        <v>3</v>
      </c>
      <c r="AD111" s="288">
        <v>3</v>
      </c>
      <c r="AE111" s="288">
        <v>3</v>
      </c>
      <c r="AF111" s="289">
        <v>3</v>
      </c>
      <c r="AG111" s="281" t="s">
        <v>19</v>
      </c>
      <c r="AH111" s="24" t="s">
        <v>16</v>
      </c>
      <c r="AI111" s="24" t="s">
        <v>6</v>
      </c>
      <c r="AJ111" s="24" t="s">
        <v>6</v>
      </c>
      <c r="AK111" s="24" t="s">
        <v>6</v>
      </c>
      <c r="AL111" s="24" t="s">
        <v>23</v>
      </c>
      <c r="AM111" s="24" t="s">
        <v>103</v>
      </c>
      <c r="AN111" s="24" t="s">
        <v>87</v>
      </c>
      <c r="AO111" s="24" t="s">
        <v>89</v>
      </c>
      <c r="AP111" s="24" t="s">
        <v>91</v>
      </c>
      <c r="AQ111" s="24" t="s">
        <v>99</v>
      </c>
      <c r="AR111" s="51" t="s">
        <v>94</v>
      </c>
      <c r="AS111" s="51" t="s">
        <v>96</v>
      </c>
      <c r="AT111" s="51" t="s">
        <v>98</v>
      </c>
      <c r="AU111" s="24">
        <v>15</v>
      </c>
      <c r="AV111" s="24">
        <v>15</v>
      </c>
      <c r="AW111" s="24">
        <v>15</v>
      </c>
      <c r="AX111" s="24">
        <v>15</v>
      </c>
      <c r="AY111" s="24">
        <v>15</v>
      </c>
      <c r="AZ111" s="24">
        <v>15</v>
      </c>
      <c r="BA111" s="24">
        <v>10</v>
      </c>
      <c r="BB111" s="49">
        <v>100</v>
      </c>
      <c r="BC111" s="26" t="s">
        <v>138</v>
      </c>
      <c r="BD111" s="26" t="s">
        <v>138</v>
      </c>
      <c r="BE111" s="50">
        <v>2</v>
      </c>
      <c r="BF111" s="650">
        <v>2</v>
      </c>
      <c r="BG111" s="50">
        <v>2</v>
      </c>
      <c r="BH111" s="650">
        <v>2</v>
      </c>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c r="CK111" s="39"/>
      <c r="CL111" s="39"/>
      <c r="CM111" s="39"/>
      <c r="CN111" s="39"/>
      <c r="CO111" s="39"/>
      <c r="CP111" s="39"/>
      <c r="CQ111" s="39"/>
      <c r="CR111" s="39"/>
      <c r="CS111" s="39"/>
      <c r="CT111" s="39"/>
      <c r="CU111" s="39"/>
      <c r="CV111" s="39"/>
      <c r="CW111" s="39"/>
      <c r="CX111" s="39"/>
      <c r="CY111" s="39"/>
      <c r="CZ111" s="39"/>
      <c r="DA111" s="39"/>
      <c r="DB111" s="39"/>
      <c r="DC111" s="39"/>
      <c r="DD111" s="39"/>
      <c r="DE111" s="39"/>
      <c r="DF111" s="39"/>
      <c r="DG111" s="39"/>
      <c r="DH111" s="39"/>
      <c r="DI111" s="39"/>
      <c r="DJ111" s="39"/>
      <c r="DK111" s="39"/>
      <c r="DL111" s="39"/>
      <c r="DM111" s="39"/>
      <c r="DN111" s="39"/>
      <c r="DO111" s="39"/>
      <c r="DP111" s="39"/>
      <c r="DQ111" s="39"/>
      <c r="DR111" s="39"/>
      <c r="DS111" s="39"/>
      <c r="DT111" s="39"/>
      <c r="DU111" s="39"/>
      <c r="DV111" s="39"/>
      <c r="DW111" s="39"/>
      <c r="DX111" s="39"/>
    </row>
    <row r="112" spans="1:128" s="25" customFormat="1" ht="136.5" hidden="1" customHeight="1" x14ac:dyDescent="0.2">
      <c r="A112" s="627"/>
      <c r="B112" s="27" t="s">
        <v>41</v>
      </c>
      <c r="C112" s="366" t="str">
        <f>'CONTEXTO E IDENTIFICACIÓN'!D$69</f>
        <v>Gestión de Información Geográfica</v>
      </c>
      <c r="D112" s="366" t="str">
        <f>'CONTEXTO E IDENTIFICACIÓN'!F$69</f>
        <v>Gestión Geográfica</v>
      </c>
      <c r="E112" s="630"/>
      <c r="F112" s="633"/>
      <c r="G112" s="636"/>
      <c r="H112" s="318">
        <v>2</v>
      </c>
      <c r="I112" s="274" t="s">
        <v>496</v>
      </c>
      <c r="J112" s="275" t="s">
        <v>499</v>
      </c>
      <c r="K112" s="275" t="s">
        <v>500</v>
      </c>
      <c r="L112" s="275" t="str">
        <f t="shared" si="0"/>
        <v xml:space="preserve">Los Coordinadores del GIT Estudios geográficos y ordenamiento territorial y GIT Fronteras y limites de entidades territoriales revisan la disponibilidad de personal, así como otros recursos necesarios para estimar las necesidades con base en el presupuesto asignado. En caso de que el personal existente sea insuficiente, o no sea el requerido, se solicitará la asignación del personal a la Subdirectora de Geografía y Cartografía, sujetos a disponibilidad de presupuesto asignados a cada GIT. 
 Evidencias: Plan anual de adquisiciones con las necesidades de personal y demás recursos necesarios y correo electrónico enviando el plan </v>
      </c>
      <c r="M112" s="274" t="s">
        <v>273</v>
      </c>
      <c r="N112" s="24" t="s">
        <v>7</v>
      </c>
      <c r="O112" s="255" t="s">
        <v>16</v>
      </c>
      <c r="P112" s="252">
        <f>+IF(O112=FÓRMULAS!$E$4,FÓRMULAS!$F$4,IF(O112=FÓRMULAS!$E$5,FÓRMULAS!$F$5,IF(O112=FÓRMULAS!$E$6,FÓRMULAS!$F$6,"")))</f>
        <v>0.25</v>
      </c>
      <c r="Q112" s="252" t="str">
        <f>+IF(OR(O112=FÓRMULAS!$O$4,O112=FÓRMULAS!$O$5),FÓRMULAS!$P$5,IF(O112=FÓRMULAS!$O$6,FÓRMULAS!$P$6,""))</f>
        <v>Probabilidad</v>
      </c>
      <c r="R112" s="255" t="s">
        <v>103</v>
      </c>
      <c r="S112" s="252">
        <f>+IF(R112=FÓRMULAS!$H$4,FÓRMULAS!$I$4,IF(R112=FÓRMULAS!$H$5,FÓRMULAS!$I$5,""))</f>
        <v>0.15</v>
      </c>
      <c r="T112" s="260" t="s">
        <v>902</v>
      </c>
      <c r="U112" s="260" t="s">
        <v>903</v>
      </c>
      <c r="V112" s="260" t="s">
        <v>904</v>
      </c>
      <c r="W112" s="252">
        <f t="shared" si="1"/>
        <v>0.4</v>
      </c>
      <c r="X112" s="252">
        <f>IF(Q112=FÓRMULAS!$P$5,F$111-(F$111*W112),F$111)</f>
        <v>0.24</v>
      </c>
      <c r="Y112" s="322">
        <f>IF(Q112=FÓRMULAS!$P$6,G$111-(G$111*W112),G$111)</f>
        <v>0.8</v>
      </c>
      <c r="Z112" s="639"/>
      <c r="AA112" s="642"/>
      <c r="AB112" s="325">
        <v>0</v>
      </c>
      <c r="AC112" s="24">
        <v>0</v>
      </c>
      <c r="AD112" s="24">
        <v>0</v>
      </c>
      <c r="AE112" s="24">
        <v>0</v>
      </c>
      <c r="AF112" s="290">
        <v>0</v>
      </c>
      <c r="AG112" s="281" t="s">
        <v>6</v>
      </c>
      <c r="AH112" s="24" t="s">
        <v>16</v>
      </c>
      <c r="AI112" s="24" t="s">
        <v>6</v>
      </c>
      <c r="AJ112" s="24" t="s">
        <v>6</v>
      </c>
      <c r="AK112" s="24" t="s">
        <v>6</v>
      </c>
      <c r="AL112" s="24" t="s">
        <v>25</v>
      </c>
      <c r="AM112" s="24" t="s">
        <v>103</v>
      </c>
      <c r="AN112" s="24" t="s">
        <v>87</v>
      </c>
      <c r="AO112" s="24" t="s">
        <v>89</v>
      </c>
      <c r="AP112" s="24" t="s">
        <v>91</v>
      </c>
      <c r="AQ112" s="24" t="s">
        <v>99</v>
      </c>
      <c r="AR112" s="51" t="s">
        <v>94</v>
      </c>
      <c r="AS112" s="51" t="s">
        <v>96</v>
      </c>
      <c r="AT112" s="51" t="s">
        <v>98</v>
      </c>
      <c r="AU112" s="24">
        <v>15</v>
      </c>
      <c r="AV112" s="24">
        <v>15</v>
      </c>
      <c r="AW112" s="24">
        <v>15</v>
      </c>
      <c r="AX112" s="24">
        <v>15</v>
      </c>
      <c r="AY112" s="24">
        <v>15</v>
      </c>
      <c r="AZ112" s="24">
        <v>15</v>
      </c>
      <c r="BA112" s="24">
        <v>10</v>
      </c>
      <c r="BB112" s="49">
        <v>100</v>
      </c>
      <c r="BC112" s="26" t="s">
        <v>138</v>
      </c>
      <c r="BD112" s="26" t="s">
        <v>138</v>
      </c>
      <c r="BE112" s="50">
        <v>2</v>
      </c>
      <c r="BF112" s="650"/>
      <c r="BG112" s="50">
        <v>2</v>
      </c>
      <c r="BH112" s="650"/>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c r="CF112" s="39"/>
      <c r="CG112" s="39"/>
      <c r="CH112" s="39"/>
      <c r="CI112" s="39"/>
      <c r="CJ112" s="39"/>
      <c r="CK112" s="39"/>
      <c r="CL112" s="39"/>
      <c r="CM112" s="39"/>
      <c r="CN112" s="39"/>
      <c r="CO112" s="39"/>
      <c r="CP112" s="39"/>
      <c r="CQ112" s="39"/>
      <c r="CR112" s="39"/>
      <c r="CS112" s="39"/>
      <c r="CT112" s="39"/>
      <c r="CU112" s="39"/>
      <c r="CV112" s="39"/>
      <c r="CW112" s="39"/>
      <c r="CX112" s="39"/>
      <c r="CY112" s="39"/>
      <c r="CZ112" s="39"/>
      <c r="DA112" s="39"/>
      <c r="DB112" s="39"/>
      <c r="DC112" s="39"/>
      <c r="DD112" s="39"/>
      <c r="DE112" s="39"/>
      <c r="DF112" s="39"/>
      <c r="DG112" s="39"/>
      <c r="DH112" s="39"/>
      <c r="DI112" s="39"/>
      <c r="DJ112" s="39"/>
      <c r="DK112" s="39"/>
      <c r="DL112" s="39"/>
      <c r="DM112" s="39"/>
      <c r="DN112" s="39"/>
      <c r="DO112" s="39"/>
      <c r="DP112" s="39"/>
      <c r="DQ112" s="39"/>
      <c r="DR112" s="39"/>
      <c r="DS112" s="39"/>
      <c r="DT112" s="39"/>
      <c r="DU112" s="39"/>
      <c r="DV112" s="39"/>
      <c r="DW112" s="39"/>
      <c r="DX112" s="39"/>
    </row>
    <row r="113" spans="1:128" s="25" customFormat="1" ht="19.5" hidden="1" customHeight="1" x14ac:dyDescent="0.2">
      <c r="A113" s="627"/>
      <c r="B113" s="27"/>
      <c r="C113" s="366" t="str">
        <f>'CONTEXTO E IDENTIFICACIÓN'!D$69</f>
        <v>Gestión de Información Geográfica</v>
      </c>
      <c r="D113" s="366" t="str">
        <f>'CONTEXTO E IDENTIFICACIÓN'!F$69</f>
        <v>Gestión Geográfica</v>
      </c>
      <c r="E113" s="630"/>
      <c r="F113" s="633"/>
      <c r="G113" s="636"/>
      <c r="H113" s="318">
        <v>3</v>
      </c>
      <c r="I113" s="274"/>
      <c r="J113" s="275"/>
      <c r="K113" s="275"/>
      <c r="L113" s="275" t="str">
        <f t="shared" si="0"/>
        <v xml:space="preserve">  </v>
      </c>
      <c r="M113" s="274"/>
      <c r="N113" s="24"/>
      <c r="O113" s="255"/>
      <c r="P113" s="252" t="str">
        <f>+IF(O113=FÓRMULAS!$E$4,FÓRMULAS!$F$4,IF(O113=FÓRMULAS!$E$5,FÓRMULAS!$F$5,IF(O113=FÓRMULAS!$E$6,FÓRMULAS!$F$6,"")))</f>
        <v/>
      </c>
      <c r="Q113" s="252" t="str">
        <f>+IF(OR(O113=FÓRMULAS!$O$4,O113=FÓRMULAS!$O$5),FÓRMULAS!$P$5,IF(O113=FÓRMULAS!$O$6,FÓRMULAS!$P$6,""))</f>
        <v/>
      </c>
      <c r="R113" s="255"/>
      <c r="S113" s="252" t="str">
        <f>+IF(R113=FÓRMULAS!$H$4,FÓRMULAS!$I$4,IF(R113=FÓRMULAS!$H$5,FÓRMULAS!$I$5,""))</f>
        <v/>
      </c>
      <c r="T113" s="260"/>
      <c r="U113" s="260"/>
      <c r="V113" s="260"/>
      <c r="W113" s="252" t="str">
        <f t="shared" si="1"/>
        <v/>
      </c>
      <c r="X113" s="252">
        <f>IF(Q113=FÓRMULAS!$P$5,F$111-(F$111*W113),F$111)</f>
        <v>0.4</v>
      </c>
      <c r="Y113" s="322">
        <f>IF(Q113=FÓRMULAS!$P$6,G$111-(G$111*W113),G$111)</f>
        <v>0.8</v>
      </c>
      <c r="Z113" s="639"/>
      <c r="AA113" s="642"/>
      <c r="AB113" s="325"/>
      <c r="AC113" s="24"/>
      <c r="AD113" s="24"/>
      <c r="AE113" s="24"/>
      <c r="AF113" s="290"/>
      <c r="AG113" s="281"/>
      <c r="AH113" s="24"/>
      <c r="AI113" s="24"/>
      <c r="AJ113" s="24"/>
      <c r="AK113" s="24"/>
      <c r="AL113" s="24"/>
      <c r="AM113" s="24"/>
      <c r="AN113" s="24"/>
      <c r="AO113" s="24"/>
      <c r="AP113" s="24"/>
      <c r="AQ113" s="24"/>
      <c r="AR113" s="51"/>
      <c r="AS113" s="51"/>
      <c r="AT113" s="51"/>
      <c r="AU113" s="24"/>
      <c r="AV113" s="24"/>
      <c r="AW113" s="24"/>
      <c r="AX113" s="24"/>
      <c r="AY113" s="24"/>
      <c r="AZ113" s="24"/>
      <c r="BA113" s="24"/>
      <c r="BB113" s="49"/>
      <c r="BC113" s="26"/>
      <c r="BD113" s="26"/>
      <c r="BE113" s="50"/>
      <c r="BF113" s="48"/>
      <c r="BG113" s="50"/>
      <c r="BH113" s="48"/>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c r="CK113" s="39"/>
      <c r="CL113" s="39"/>
      <c r="CM113" s="39"/>
      <c r="CN113" s="39"/>
      <c r="CO113" s="39"/>
      <c r="CP113" s="39"/>
      <c r="CQ113" s="39"/>
      <c r="CR113" s="39"/>
      <c r="CS113" s="39"/>
      <c r="CT113" s="39"/>
      <c r="CU113" s="39"/>
      <c r="CV113" s="39"/>
      <c r="CW113" s="39"/>
      <c r="CX113" s="39"/>
      <c r="CY113" s="39"/>
      <c r="CZ113" s="39"/>
      <c r="DA113" s="39"/>
      <c r="DB113" s="39"/>
      <c r="DC113" s="39"/>
      <c r="DD113" s="39"/>
      <c r="DE113" s="39"/>
      <c r="DF113" s="39"/>
      <c r="DG113" s="39"/>
      <c r="DH113" s="39"/>
      <c r="DI113" s="39"/>
      <c r="DJ113" s="39"/>
      <c r="DK113" s="39"/>
      <c r="DL113" s="39"/>
      <c r="DM113" s="39"/>
      <c r="DN113" s="39"/>
      <c r="DO113" s="39"/>
      <c r="DP113" s="39"/>
      <c r="DQ113" s="39"/>
      <c r="DR113" s="39"/>
      <c r="DS113" s="39"/>
      <c r="DT113" s="39"/>
      <c r="DU113" s="39"/>
      <c r="DV113" s="39"/>
      <c r="DW113" s="39"/>
      <c r="DX113" s="39"/>
    </row>
    <row r="114" spans="1:128" s="25" customFormat="1" ht="18" hidden="1" customHeight="1" thickBot="1" x14ac:dyDescent="0.25">
      <c r="A114" s="628"/>
      <c r="B114" s="291"/>
      <c r="C114" s="367" t="str">
        <f>'CONTEXTO E IDENTIFICACIÓN'!D$69</f>
        <v>Gestión de Información Geográfica</v>
      </c>
      <c r="D114" s="367" t="str">
        <f>'CONTEXTO E IDENTIFICACIÓN'!F$69</f>
        <v>Gestión Geográfica</v>
      </c>
      <c r="E114" s="631"/>
      <c r="F114" s="634"/>
      <c r="G114" s="637"/>
      <c r="H114" s="319">
        <v>4</v>
      </c>
      <c r="I114" s="292"/>
      <c r="J114" s="293"/>
      <c r="K114" s="293"/>
      <c r="L114" s="293" t="str">
        <f t="shared" si="0"/>
        <v xml:space="preserve">  </v>
      </c>
      <c r="M114" s="292"/>
      <c r="N114" s="294"/>
      <c r="O114" s="256"/>
      <c r="P114" s="253" t="str">
        <f>+IF(O114=FÓRMULAS!$E$4,FÓRMULAS!$F$4,IF(O114=FÓRMULAS!$E$5,FÓRMULAS!$F$5,IF(O114=FÓRMULAS!$E$6,FÓRMULAS!$F$6,"")))</f>
        <v/>
      </c>
      <c r="Q114" s="253" t="str">
        <f>+IF(OR(O114=FÓRMULAS!$O$4,O114=FÓRMULAS!$O$5),FÓRMULAS!$P$5,IF(O114=FÓRMULAS!$O$6,FÓRMULAS!$P$6,""))</f>
        <v/>
      </c>
      <c r="R114" s="256"/>
      <c r="S114" s="253" t="str">
        <f>+IF(R114=FÓRMULAS!$H$4,FÓRMULAS!$I$4,IF(R114=FÓRMULAS!$H$5,FÓRMULAS!$I$5,""))</f>
        <v/>
      </c>
      <c r="T114" s="261"/>
      <c r="U114" s="261"/>
      <c r="V114" s="261"/>
      <c r="W114" s="253" t="str">
        <f t="shared" si="1"/>
        <v/>
      </c>
      <c r="X114" s="253">
        <f>IF(Q114=FÓRMULAS!$P$5,F$111-(F$111*W114),F$111)</f>
        <v>0.4</v>
      </c>
      <c r="Y114" s="323">
        <f>IF(Q114=FÓRMULAS!$P$6,G$111-(G$111*W114),G$111)</f>
        <v>0.8</v>
      </c>
      <c r="Z114" s="640"/>
      <c r="AA114" s="643"/>
      <c r="AB114" s="326"/>
      <c r="AC114" s="294"/>
      <c r="AD114" s="294"/>
      <c r="AE114" s="294"/>
      <c r="AF114" s="295"/>
      <c r="AG114" s="281"/>
      <c r="AH114" s="24"/>
      <c r="AI114" s="24"/>
      <c r="AJ114" s="24"/>
      <c r="AK114" s="24"/>
      <c r="AL114" s="24"/>
      <c r="AM114" s="24"/>
      <c r="AN114" s="24"/>
      <c r="AO114" s="24"/>
      <c r="AP114" s="24"/>
      <c r="AQ114" s="24"/>
      <c r="AR114" s="51"/>
      <c r="AS114" s="51"/>
      <c r="AT114" s="51"/>
      <c r="AU114" s="24"/>
      <c r="AV114" s="24"/>
      <c r="AW114" s="24"/>
      <c r="AX114" s="24"/>
      <c r="AY114" s="24"/>
      <c r="AZ114" s="24"/>
      <c r="BA114" s="24"/>
      <c r="BB114" s="49"/>
      <c r="BC114" s="26"/>
      <c r="BD114" s="26"/>
      <c r="BE114" s="50"/>
      <c r="BF114" s="48"/>
      <c r="BG114" s="50"/>
      <c r="BH114" s="48"/>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c r="CF114" s="39"/>
      <c r="CG114" s="39"/>
      <c r="CH114" s="39"/>
      <c r="CI114" s="39"/>
      <c r="CJ114" s="39"/>
      <c r="CK114" s="39"/>
      <c r="CL114" s="39"/>
      <c r="CM114" s="39"/>
      <c r="CN114" s="39"/>
      <c r="CO114" s="39"/>
      <c r="CP114" s="39"/>
      <c r="CQ114" s="39"/>
      <c r="CR114" s="39"/>
      <c r="CS114" s="39"/>
      <c r="CT114" s="39"/>
      <c r="CU114" s="39"/>
      <c r="CV114" s="39"/>
      <c r="CW114" s="39"/>
      <c r="CX114" s="39"/>
      <c r="CY114" s="39"/>
      <c r="CZ114" s="39"/>
      <c r="DA114" s="39"/>
      <c r="DB114" s="39"/>
      <c r="DC114" s="39"/>
      <c r="DD114" s="39"/>
      <c r="DE114" s="39"/>
      <c r="DF114" s="39"/>
      <c r="DG114" s="39"/>
      <c r="DH114" s="39"/>
      <c r="DI114" s="39"/>
      <c r="DJ114" s="39"/>
      <c r="DK114" s="39"/>
      <c r="DL114" s="39"/>
      <c r="DM114" s="39"/>
      <c r="DN114" s="39"/>
      <c r="DO114" s="39"/>
      <c r="DP114" s="39"/>
      <c r="DQ114" s="39"/>
      <c r="DR114" s="39"/>
      <c r="DS114" s="39"/>
      <c r="DT114" s="39"/>
      <c r="DU114" s="39"/>
      <c r="DV114" s="39"/>
      <c r="DW114" s="39"/>
      <c r="DX114" s="39"/>
    </row>
    <row r="115" spans="1:128" s="25" customFormat="1" ht="110.25" hidden="1" customHeight="1" x14ac:dyDescent="0.2">
      <c r="A115" s="626" t="str">
        <f>'CONTEXTO E IDENTIFICACIÓN'!A70</f>
        <v>R16</v>
      </c>
      <c r="B115" s="285" t="s">
        <v>38</v>
      </c>
      <c r="C115" s="365" t="str">
        <f>'CONTEXTO E IDENTIFICACIÓN'!D$70</f>
        <v>Gestión de Información Geográfica</v>
      </c>
      <c r="D115" s="365" t="str">
        <f>'CONTEXTO E IDENTIFICACIÓN'!F$70</f>
        <v>Gestión Geodésica</v>
      </c>
      <c r="E115" s="629" t="str">
        <f>'CONTEXTO E IDENTIFICACIÓN'!N70</f>
        <v>Posibilidad de pérdida Reputacional por inoportunidad en la entrega y publicación de la información geodésica a los usuarios debido a:
1. No disposición oportuna de pasajes aéreos, vehículos y viáticos para el desarrollo del mantenimiento correctivo y preventivo y la recuperación de datos de las estaciones.
2. Falla en la comunicación de los servidores de la oficina de informática, líneas telefónicas e internet.
3. Presupuesto insuficiente para la reparación o mantenimiento de estaciones dañadas o fallas de equipos, así como para la adquisición y calibración de equipos geodésicos y topográficos.
4. Planta de personal de geodestas insuficiente para realizar visitas de mantenimiento preventivo y correctivo, así como recolección y publicación de la información.
5. Desconexión de las estaciones geodésicas por desconocimiento de las instituciones en donde se encuentran instaladas o por falta de fluido eléctrico</v>
      </c>
      <c r="F115" s="632">
        <f>'PROB E IMPACTO INHERENTE'!H24</f>
        <v>0.4</v>
      </c>
      <c r="G115" s="635">
        <f>'PROB E IMPACTO INHERENTE'!P24</f>
        <v>0.8</v>
      </c>
      <c r="H115" s="317">
        <v>1</v>
      </c>
      <c r="I115" s="286" t="s">
        <v>501</v>
      </c>
      <c r="J115" s="287" t="s">
        <v>507</v>
      </c>
      <c r="K115" s="287" t="s">
        <v>504</v>
      </c>
      <c r="L115" s="287" t="str">
        <f t="shared" si="0"/>
        <v>El Profesional responsable de la red MAGNA-ECO monitorea todos los días el funcionamiento de las estaciones, descargando los archivos que proporciona cada una el día anterior (o el acumulado si se realiza teniendo en cuenta el fin de semana) y corroborando que la información este completa y sin errores.  En caso de no recibir información de alguna de las estaciones o se encuentran errores en los archivos descargados, se realiza contacto con la entidad donde se encuentra la estación para su conexión y se programará visita de mantenimiento.
 Evidencia: Matriz de seguimiento a la Red MAGNA-ECO</v>
      </c>
      <c r="M115" s="286" t="s">
        <v>169</v>
      </c>
      <c r="N115" s="288" t="s">
        <v>7</v>
      </c>
      <c r="O115" s="254" t="s">
        <v>16</v>
      </c>
      <c r="P115" s="251">
        <f>+IF(O115=FÓRMULAS!$E$4,FÓRMULAS!$F$4,IF(O115=FÓRMULAS!$E$5,FÓRMULAS!$F$5,IF(O115=FÓRMULAS!$E$6,FÓRMULAS!$F$6,"")))</f>
        <v>0.25</v>
      </c>
      <c r="Q115" s="251" t="str">
        <f>+IF(OR(O115=FÓRMULAS!$O$4,O115=FÓRMULAS!$O$5),FÓRMULAS!$P$5,IF(O115=FÓRMULAS!$O$6,FÓRMULAS!$P$6,""))</f>
        <v>Probabilidad</v>
      </c>
      <c r="R115" s="254" t="s">
        <v>103</v>
      </c>
      <c r="S115" s="251">
        <f>+IF(R115=FÓRMULAS!$H$4,FÓRMULAS!$I$4,IF(R115=FÓRMULAS!$H$5,FÓRMULAS!$I$5,""))</f>
        <v>0.15</v>
      </c>
      <c r="T115" s="259" t="s">
        <v>902</v>
      </c>
      <c r="U115" s="259" t="s">
        <v>903</v>
      </c>
      <c r="V115" s="259" t="s">
        <v>904</v>
      </c>
      <c r="W115" s="251">
        <f t="shared" si="1"/>
        <v>0.4</v>
      </c>
      <c r="X115" s="251">
        <f>IF(Q115=FÓRMULAS!$P$5,F$115-(F$115*W115),F$115)</f>
        <v>0.24</v>
      </c>
      <c r="Y115" s="321">
        <f>IF(Q115=FÓRMULAS!$P$6,G$115-(G$115*W115),G$115)</f>
        <v>0.8</v>
      </c>
      <c r="Z115" s="638">
        <f t="shared" ref="Z115:AA115" si="16">+IF(X118="","",X118)</f>
        <v>0.4</v>
      </c>
      <c r="AA115" s="641">
        <f t="shared" si="16"/>
        <v>0.8</v>
      </c>
      <c r="AB115" s="324">
        <v>360</v>
      </c>
      <c r="AC115" s="288">
        <v>90</v>
      </c>
      <c r="AD115" s="288">
        <v>90</v>
      </c>
      <c r="AE115" s="288">
        <v>90</v>
      </c>
      <c r="AF115" s="289">
        <v>90</v>
      </c>
      <c r="AG115" s="281" t="s">
        <v>19</v>
      </c>
      <c r="AH115" s="24" t="s">
        <v>17</v>
      </c>
      <c r="AI115" s="24" t="s">
        <v>6</v>
      </c>
      <c r="AJ115" s="24" t="s">
        <v>6</v>
      </c>
      <c r="AK115" s="24" t="s">
        <v>6</v>
      </c>
      <c r="AL115" s="24" t="s">
        <v>20</v>
      </c>
      <c r="AM115" s="24" t="s">
        <v>103</v>
      </c>
      <c r="AN115" s="24" t="s">
        <v>87</v>
      </c>
      <c r="AO115" s="24" t="s">
        <v>89</v>
      </c>
      <c r="AP115" s="24" t="s">
        <v>91</v>
      </c>
      <c r="AQ115" s="24" t="s">
        <v>100</v>
      </c>
      <c r="AR115" s="51" t="s">
        <v>94</v>
      </c>
      <c r="AS115" s="51" t="s">
        <v>96</v>
      </c>
      <c r="AT115" s="51" t="s">
        <v>98</v>
      </c>
      <c r="AU115" s="24">
        <v>15</v>
      </c>
      <c r="AV115" s="24">
        <v>15</v>
      </c>
      <c r="AW115" s="24">
        <v>15</v>
      </c>
      <c r="AX115" s="24">
        <v>10</v>
      </c>
      <c r="AY115" s="24">
        <v>15</v>
      </c>
      <c r="AZ115" s="24">
        <v>15</v>
      </c>
      <c r="BA115" s="24">
        <v>10</v>
      </c>
      <c r="BB115" s="49">
        <v>95</v>
      </c>
      <c r="BC115" s="26" t="s">
        <v>138</v>
      </c>
      <c r="BD115" s="26" t="s">
        <v>140</v>
      </c>
      <c r="BE115" s="50">
        <v>1</v>
      </c>
      <c r="BF115" s="650">
        <v>1</v>
      </c>
      <c r="BG115" s="50">
        <v>1</v>
      </c>
      <c r="BH115" s="650">
        <v>1</v>
      </c>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39"/>
      <c r="DE115" s="39"/>
      <c r="DF115" s="39"/>
      <c r="DG115" s="39"/>
      <c r="DH115" s="39"/>
      <c r="DI115" s="39"/>
      <c r="DJ115" s="39"/>
      <c r="DK115" s="39"/>
      <c r="DL115" s="39"/>
      <c r="DM115" s="39"/>
      <c r="DN115" s="39"/>
      <c r="DO115" s="39"/>
      <c r="DP115" s="39"/>
      <c r="DQ115" s="39"/>
      <c r="DR115" s="39"/>
      <c r="DS115" s="39"/>
      <c r="DT115" s="39"/>
      <c r="DU115" s="39"/>
      <c r="DV115" s="39"/>
      <c r="DW115" s="39"/>
      <c r="DX115" s="39"/>
    </row>
    <row r="116" spans="1:128" s="25" customFormat="1" ht="110.25" hidden="1" customHeight="1" x14ac:dyDescent="0.2">
      <c r="A116" s="627"/>
      <c r="B116" s="27" t="s">
        <v>38</v>
      </c>
      <c r="C116" s="366" t="str">
        <f>'CONTEXTO E IDENTIFICACIÓN'!D$70</f>
        <v>Gestión de Información Geográfica</v>
      </c>
      <c r="D116" s="366" t="str">
        <f>'CONTEXTO E IDENTIFICACIÓN'!F$70</f>
        <v>Gestión Geodésica</v>
      </c>
      <c r="E116" s="630"/>
      <c r="F116" s="633"/>
      <c r="G116" s="636"/>
      <c r="H116" s="318">
        <v>2</v>
      </c>
      <c r="I116" s="274" t="s">
        <v>502</v>
      </c>
      <c r="J116" s="275" t="s">
        <v>508</v>
      </c>
      <c r="K116" s="275" t="s">
        <v>505</v>
      </c>
      <c r="L116" s="275" t="str">
        <f t="shared" si="0"/>
        <v>El Profesional encargado de proyectos de red pasiva en el GIT Gestión Geodésica realiza seguimiento quincenal a las solicitudes de cálculos de puntos geodésicos para red pasiva, proyectos cartográficos y de fronteras, con el propósito de llevar control de las fechas de las solicitudes, para lo cual diligencia la información requerida en el formato Seguimiento de cálculos geodésicos. En caso de encontrar solicitudes no finalizadas, indaga y ayuda a solucionar los posibles inconvenientes junto con los funcionarios que realizan el cálculo.
 Evidencia: Registro del formato 'Seguimiento de cálculos geodésicos'.</v>
      </c>
      <c r="M116" s="274" t="s">
        <v>259</v>
      </c>
      <c r="N116" s="24" t="s">
        <v>7</v>
      </c>
      <c r="O116" s="255" t="s">
        <v>16</v>
      </c>
      <c r="P116" s="252">
        <f>+IF(O116=FÓRMULAS!$E$4,FÓRMULAS!$F$4,IF(O116=FÓRMULAS!$E$5,FÓRMULAS!$F$5,IF(O116=FÓRMULAS!$E$6,FÓRMULAS!$F$6,"")))</f>
        <v>0.25</v>
      </c>
      <c r="Q116" s="252" t="str">
        <f>+IF(OR(O116=FÓRMULAS!$O$4,O116=FÓRMULAS!$O$5),FÓRMULAS!$P$5,IF(O116=FÓRMULAS!$O$6,FÓRMULAS!$P$6,""))</f>
        <v>Probabilidad</v>
      </c>
      <c r="R116" s="255" t="s">
        <v>103</v>
      </c>
      <c r="S116" s="252">
        <f>+IF(R116=FÓRMULAS!$H$4,FÓRMULAS!$I$4,IF(R116=FÓRMULAS!$H$5,FÓRMULAS!$I$5,""))</f>
        <v>0.15</v>
      </c>
      <c r="T116" s="260" t="s">
        <v>902</v>
      </c>
      <c r="U116" s="260" t="s">
        <v>903</v>
      </c>
      <c r="V116" s="260" t="s">
        <v>904</v>
      </c>
      <c r="W116" s="252">
        <f t="shared" si="1"/>
        <v>0.4</v>
      </c>
      <c r="X116" s="252">
        <f>IF(Q116=FÓRMULAS!$P$5,F$115-(F$115*W116),F$115)</f>
        <v>0.24</v>
      </c>
      <c r="Y116" s="322">
        <f>IF(Q116=FÓRMULAS!$P$6,G$115-(G$115*W116),G$115)</f>
        <v>0.8</v>
      </c>
      <c r="Z116" s="639"/>
      <c r="AA116" s="642"/>
      <c r="AB116" s="325">
        <v>24</v>
      </c>
      <c r="AC116" s="24">
        <v>6</v>
      </c>
      <c r="AD116" s="24">
        <v>6</v>
      </c>
      <c r="AE116" s="24">
        <v>6</v>
      </c>
      <c r="AF116" s="290">
        <v>6</v>
      </c>
      <c r="AG116" s="281" t="s">
        <v>19</v>
      </c>
      <c r="AH116" s="24" t="s">
        <v>17</v>
      </c>
      <c r="AI116" s="24" t="s">
        <v>6</v>
      </c>
      <c r="AJ116" s="24" t="s">
        <v>6</v>
      </c>
      <c r="AK116" s="24" t="s">
        <v>6</v>
      </c>
      <c r="AL116" s="24" t="s">
        <v>22</v>
      </c>
      <c r="AM116" s="24" t="s">
        <v>103</v>
      </c>
      <c r="AN116" s="24" t="s">
        <v>87</v>
      </c>
      <c r="AO116" s="24" t="s">
        <v>89</v>
      </c>
      <c r="AP116" s="24" t="s">
        <v>91</v>
      </c>
      <c r="AQ116" s="24" t="s">
        <v>100</v>
      </c>
      <c r="AR116" s="51" t="s">
        <v>94</v>
      </c>
      <c r="AS116" s="51" t="s">
        <v>96</v>
      </c>
      <c r="AT116" s="51" t="s">
        <v>98</v>
      </c>
      <c r="AU116" s="24">
        <v>15</v>
      </c>
      <c r="AV116" s="24">
        <v>15</v>
      </c>
      <c r="AW116" s="24">
        <v>15</v>
      </c>
      <c r="AX116" s="24">
        <v>10</v>
      </c>
      <c r="AY116" s="24">
        <v>15</v>
      </c>
      <c r="AZ116" s="24">
        <v>15</v>
      </c>
      <c r="BA116" s="24">
        <v>10</v>
      </c>
      <c r="BB116" s="49">
        <v>95</v>
      </c>
      <c r="BC116" s="26" t="s">
        <v>138</v>
      </c>
      <c r="BD116" s="26" t="s">
        <v>140</v>
      </c>
      <c r="BE116" s="50">
        <v>1</v>
      </c>
      <c r="BF116" s="650"/>
      <c r="BG116" s="50">
        <v>1</v>
      </c>
      <c r="BH116" s="650"/>
      <c r="BI116" s="39"/>
      <c r="BJ116" s="39"/>
      <c r="BK116" s="39"/>
      <c r="BL116" s="39"/>
      <c r="BM116" s="39"/>
      <c r="BN116" s="39"/>
      <c r="BO116" s="39"/>
      <c r="BP116" s="39"/>
      <c r="BQ116" s="39"/>
      <c r="BR116" s="39"/>
      <c r="BS116" s="39"/>
      <c r="BT116" s="39"/>
      <c r="BU116" s="39"/>
      <c r="BV116" s="39"/>
      <c r="BW116" s="39"/>
      <c r="BX116" s="39"/>
      <c r="BY116" s="39"/>
      <c r="BZ116" s="39"/>
      <c r="CA116" s="39"/>
      <c r="CB116" s="39"/>
      <c r="CC116" s="39"/>
      <c r="CD116" s="39"/>
      <c r="CE116" s="39"/>
      <c r="CF116" s="39"/>
      <c r="CG116" s="39"/>
      <c r="CH116" s="39"/>
      <c r="CI116" s="39"/>
      <c r="CJ116" s="39"/>
      <c r="CK116" s="39"/>
      <c r="CL116" s="39"/>
      <c r="CM116" s="39"/>
      <c r="CN116" s="39"/>
      <c r="CO116" s="39"/>
      <c r="CP116" s="39"/>
      <c r="CQ116" s="39"/>
      <c r="CR116" s="39"/>
      <c r="CS116" s="39"/>
      <c r="CT116" s="39"/>
      <c r="CU116" s="39"/>
      <c r="CV116" s="39"/>
      <c r="CW116" s="39"/>
      <c r="CX116" s="39"/>
      <c r="CY116" s="39"/>
      <c r="CZ116" s="39"/>
      <c r="DA116" s="39"/>
      <c r="DB116" s="39"/>
      <c r="DC116" s="39"/>
      <c r="DD116" s="39"/>
      <c r="DE116" s="39"/>
      <c r="DF116" s="39"/>
      <c r="DG116" s="39"/>
      <c r="DH116" s="39"/>
      <c r="DI116" s="39"/>
      <c r="DJ116" s="39"/>
      <c r="DK116" s="39"/>
      <c r="DL116" s="39"/>
      <c r="DM116" s="39"/>
      <c r="DN116" s="39"/>
      <c r="DO116" s="39"/>
      <c r="DP116" s="39"/>
      <c r="DQ116" s="39"/>
      <c r="DR116" s="39"/>
      <c r="DS116" s="39"/>
      <c r="DT116" s="39"/>
      <c r="DU116" s="39"/>
      <c r="DV116" s="39"/>
      <c r="DW116" s="39"/>
      <c r="DX116" s="39"/>
    </row>
    <row r="117" spans="1:128" s="25" customFormat="1" ht="138.75" hidden="1" customHeight="1" x14ac:dyDescent="0.2">
      <c r="A117" s="627"/>
      <c r="B117" s="27" t="s">
        <v>38</v>
      </c>
      <c r="C117" s="366" t="str">
        <f>'CONTEXTO E IDENTIFICACIÓN'!D$70</f>
        <v>Gestión de Información Geográfica</v>
      </c>
      <c r="D117" s="366" t="str">
        <f>'CONTEXTO E IDENTIFICACIÓN'!F$70</f>
        <v>Gestión Geodésica</v>
      </c>
      <c r="E117" s="630"/>
      <c r="F117" s="633"/>
      <c r="G117" s="636"/>
      <c r="H117" s="318">
        <v>3</v>
      </c>
      <c r="I117" s="274" t="s">
        <v>503</v>
      </c>
      <c r="J117" s="275" t="s">
        <v>509</v>
      </c>
      <c r="K117" s="275" t="s">
        <v>506</v>
      </c>
      <c r="L117" s="275" t="str">
        <f t="shared" si="0"/>
        <v>El Profesional responsable de la red MAGNA-ECO del GIT Gestión Geodésica constata todos los días hábiles que el usuario tenga acceso a la información publicada en la página web realizando una simulación como usuario.  En caso de que no se pueda acceder a la información publicada en datos abiertos, el profesional del GIT Gestión Geodésica reporta a través de la herramienta GLPI a la Oficina de Informática y Telecomunicaciones la falla para restablecer el acceso a los datos, y se diligencia la matriz de control de novedades para llevar el registro mensual de las incidencias presentadas. Si se ha recibido solicitud de información por parte del usuario, se envía por cualquier medio.
 Evidencia: Incidencia en GLPI sobre el reporte de la falla dirigido a la Oficina de Informática y Telecomunicaciones y/o matriz de control de novedades mensual</v>
      </c>
      <c r="M117" s="274" t="s">
        <v>260</v>
      </c>
      <c r="N117" s="24" t="s">
        <v>7</v>
      </c>
      <c r="O117" s="255" t="s">
        <v>16</v>
      </c>
      <c r="P117" s="252">
        <f>+IF(O117=FÓRMULAS!$E$4,FÓRMULAS!$F$4,IF(O117=FÓRMULAS!$E$5,FÓRMULAS!$F$5,IF(O117=FÓRMULAS!$E$6,FÓRMULAS!$F$6,"")))</f>
        <v>0.25</v>
      </c>
      <c r="Q117" s="252" t="str">
        <f>+IF(OR(O117=FÓRMULAS!$O$4,O117=FÓRMULAS!$O$5),FÓRMULAS!$P$5,IF(O117=FÓRMULAS!$O$6,FÓRMULAS!$P$6,""))</f>
        <v>Probabilidad</v>
      </c>
      <c r="R117" s="255" t="s">
        <v>103</v>
      </c>
      <c r="S117" s="252">
        <f>+IF(R117=FÓRMULAS!$H$4,FÓRMULAS!$I$4,IF(R117=FÓRMULAS!$H$5,FÓRMULAS!$I$5,""))</f>
        <v>0.15</v>
      </c>
      <c r="T117" s="260" t="s">
        <v>902</v>
      </c>
      <c r="U117" s="260" t="s">
        <v>903</v>
      </c>
      <c r="V117" s="260" t="s">
        <v>904</v>
      </c>
      <c r="W117" s="252">
        <f t="shared" si="1"/>
        <v>0.4</v>
      </c>
      <c r="X117" s="252">
        <f>IF(Q117=FÓRMULAS!$P$5,F$115-(F$115*W117),F$115)</f>
        <v>0.24</v>
      </c>
      <c r="Y117" s="322">
        <f>IF(Q117=FÓRMULAS!$P$6,G$115-(G$115*W117),G$115)</f>
        <v>0.8</v>
      </c>
      <c r="Z117" s="639"/>
      <c r="AA117" s="642"/>
      <c r="AB117" s="325">
        <v>360</v>
      </c>
      <c r="AC117" s="24">
        <v>90</v>
      </c>
      <c r="AD117" s="24">
        <v>90</v>
      </c>
      <c r="AE117" s="24">
        <v>90</v>
      </c>
      <c r="AF117" s="290">
        <v>90</v>
      </c>
      <c r="AG117" s="281" t="s">
        <v>19</v>
      </c>
      <c r="AH117" s="24" t="s">
        <v>17</v>
      </c>
      <c r="AI117" s="24" t="s">
        <v>6</v>
      </c>
      <c r="AJ117" s="24" t="s">
        <v>6</v>
      </c>
      <c r="AK117" s="24" t="s">
        <v>6</v>
      </c>
      <c r="AL117" s="24" t="s">
        <v>20</v>
      </c>
      <c r="AM117" s="24" t="s">
        <v>103</v>
      </c>
      <c r="AN117" s="24" t="s">
        <v>87</v>
      </c>
      <c r="AO117" s="24" t="s">
        <v>89</v>
      </c>
      <c r="AP117" s="24" t="s">
        <v>91</v>
      </c>
      <c r="AQ117" s="24" t="s">
        <v>100</v>
      </c>
      <c r="AR117" s="51" t="s">
        <v>94</v>
      </c>
      <c r="AS117" s="51" t="s">
        <v>96</v>
      </c>
      <c r="AT117" s="51" t="s">
        <v>101</v>
      </c>
      <c r="AU117" s="24">
        <v>15</v>
      </c>
      <c r="AV117" s="24">
        <v>15</v>
      </c>
      <c r="AW117" s="24">
        <v>15</v>
      </c>
      <c r="AX117" s="24">
        <v>10</v>
      </c>
      <c r="AY117" s="24">
        <v>15</v>
      </c>
      <c r="AZ117" s="24">
        <v>15</v>
      </c>
      <c r="BA117" s="24">
        <v>5</v>
      </c>
      <c r="BB117" s="49">
        <v>90</v>
      </c>
      <c r="BC117" s="26" t="s">
        <v>138</v>
      </c>
      <c r="BD117" s="26" t="s">
        <v>140</v>
      </c>
      <c r="BE117" s="50">
        <v>1</v>
      </c>
      <c r="BF117" s="650"/>
      <c r="BG117" s="50">
        <v>1</v>
      </c>
      <c r="BH117" s="650"/>
      <c r="BI117" s="39"/>
      <c r="BJ117" s="39"/>
      <c r="BK117" s="39"/>
      <c r="BL117" s="39"/>
      <c r="BM117" s="39"/>
      <c r="BN117" s="39"/>
      <c r="BO117" s="39"/>
      <c r="BP117" s="39"/>
      <c r="BQ117" s="39"/>
      <c r="BR117" s="39"/>
      <c r="BS117" s="39"/>
      <c r="BT117" s="39"/>
      <c r="BU117" s="39"/>
      <c r="BV117" s="39"/>
      <c r="BW117" s="39"/>
      <c r="BX117" s="39"/>
      <c r="BY117" s="39"/>
      <c r="BZ117" s="39"/>
      <c r="CA117" s="39"/>
      <c r="CB117" s="39"/>
      <c r="CC117" s="39"/>
      <c r="CD117" s="39"/>
      <c r="CE117" s="39"/>
      <c r="CF117" s="39"/>
      <c r="CG117" s="39"/>
      <c r="CH117" s="39"/>
      <c r="CI117" s="39"/>
      <c r="CJ117" s="39"/>
      <c r="CK117" s="39"/>
      <c r="CL117" s="39"/>
      <c r="CM117" s="39"/>
      <c r="CN117" s="39"/>
      <c r="CO117" s="39"/>
      <c r="CP117" s="39"/>
      <c r="CQ117" s="39"/>
      <c r="CR117" s="39"/>
      <c r="CS117" s="39"/>
      <c r="CT117" s="39"/>
      <c r="CU117" s="39"/>
      <c r="CV117" s="39"/>
      <c r="CW117" s="39"/>
      <c r="CX117" s="39"/>
      <c r="CY117" s="39"/>
      <c r="CZ117" s="39"/>
      <c r="DA117" s="39"/>
      <c r="DB117" s="39"/>
      <c r="DC117" s="39"/>
      <c r="DD117" s="39"/>
      <c r="DE117" s="39"/>
      <c r="DF117" s="39"/>
      <c r="DG117" s="39"/>
      <c r="DH117" s="39"/>
      <c r="DI117" s="39"/>
      <c r="DJ117" s="39"/>
      <c r="DK117" s="39"/>
      <c r="DL117" s="39"/>
      <c r="DM117" s="39"/>
      <c r="DN117" s="39"/>
      <c r="DO117" s="39"/>
      <c r="DP117" s="39"/>
      <c r="DQ117" s="39"/>
      <c r="DR117" s="39"/>
      <c r="DS117" s="39"/>
      <c r="DT117" s="39"/>
      <c r="DU117" s="39"/>
      <c r="DV117" s="39"/>
      <c r="DW117" s="39"/>
      <c r="DX117" s="39"/>
    </row>
    <row r="118" spans="1:128" s="25" customFormat="1" ht="12" hidden="1" customHeight="1" thickBot="1" x14ac:dyDescent="0.25">
      <c r="A118" s="628"/>
      <c r="B118" s="291"/>
      <c r="C118" s="367" t="str">
        <f>'CONTEXTO E IDENTIFICACIÓN'!D$70</f>
        <v>Gestión de Información Geográfica</v>
      </c>
      <c r="D118" s="367" t="str">
        <f>'CONTEXTO E IDENTIFICACIÓN'!F$70</f>
        <v>Gestión Geodésica</v>
      </c>
      <c r="E118" s="631"/>
      <c r="F118" s="634"/>
      <c r="G118" s="637"/>
      <c r="H118" s="319">
        <v>4</v>
      </c>
      <c r="I118" s="292"/>
      <c r="J118" s="293"/>
      <c r="K118" s="293"/>
      <c r="L118" s="293" t="str">
        <f t="shared" si="0"/>
        <v xml:space="preserve">  </v>
      </c>
      <c r="M118" s="292"/>
      <c r="N118" s="294"/>
      <c r="O118" s="256"/>
      <c r="P118" s="253" t="str">
        <f>+IF(O118=FÓRMULAS!$E$4,FÓRMULAS!$F$4,IF(O118=FÓRMULAS!$E$5,FÓRMULAS!$F$5,IF(O118=FÓRMULAS!$E$6,FÓRMULAS!$F$6,"")))</f>
        <v/>
      </c>
      <c r="Q118" s="253" t="str">
        <f>+IF(OR(O118=FÓRMULAS!$O$4,O118=FÓRMULAS!$O$5),FÓRMULAS!$P$5,IF(O118=FÓRMULAS!$O$6,FÓRMULAS!$P$6,""))</f>
        <v/>
      </c>
      <c r="R118" s="256"/>
      <c r="S118" s="253" t="str">
        <f>+IF(R118=FÓRMULAS!$H$4,FÓRMULAS!$I$4,IF(R118=FÓRMULAS!$H$5,FÓRMULAS!$I$5,""))</f>
        <v/>
      </c>
      <c r="T118" s="261"/>
      <c r="U118" s="261"/>
      <c r="V118" s="261"/>
      <c r="W118" s="253" t="str">
        <f t="shared" si="1"/>
        <v/>
      </c>
      <c r="X118" s="253">
        <f>IF(Q118=FÓRMULAS!$P$5,F$115-(F$115*W118),F$115)</f>
        <v>0.4</v>
      </c>
      <c r="Y118" s="323">
        <f>IF(Q118=FÓRMULAS!$P$6,G$115-(G$115*W118),G$115)</f>
        <v>0.8</v>
      </c>
      <c r="Z118" s="640"/>
      <c r="AA118" s="643"/>
      <c r="AB118" s="326"/>
      <c r="AC118" s="294"/>
      <c r="AD118" s="294"/>
      <c r="AE118" s="294"/>
      <c r="AF118" s="295"/>
      <c r="AG118" s="281"/>
      <c r="AH118" s="24"/>
      <c r="AI118" s="24"/>
      <c r="AJ118" s="24"/>
      <c r="AK118" s="24"/>
      <c r="AL118" s="24"/>
      <c r="AM118" s="24"/>
      <c r="AN118" s="24"/>
      <c r="AO118" s="24"/>
      <c r="AP118" s="24"/>
      <c r="AQ118" s="24"/>
      <c r="AR118" s="51"/>
      <c r="AS118" s="51"/>
      <c r="AT118" s="51"/>
      <c r="AU118" s="24"/>
      <c r="AV118" s="24"/>
      <c r="AW118" s="24"/>
      <c r="AX118" s="24"/>
      <c r="AY118" s="24"/>
      <c r="AZ118" s="24"/>
      <c r="BA118" s="24"/>
      <c r="BB118" s="49"/>
      <c r="BC118" s="26"/>
      <c r="BD118" s="26"/>
      <c r="BE118" s="50"/>
      <c r="BF118" s="48"/>
      <c r="BG118" s="50"/>
      <c r="BH118" s="48"/>
      <c r="BI118" s="39"/>
      <c r="BJ118" s="39"/>
      <c r="BK118" s="39"/>
      <c r="BL118" s="39"/>
      <c r="BM118" s="39"/>
      <c r="BN118" s="39"/>
      <c r="BO118" s="39"/>
      <c r="BP118" s="39"/>
      <c r="BQ118" s="39"/>
      <c r="BR118" s="39"/>
      <c r="BS118" s="39"/>
      <c r="BT118" s="39"/>
      <c r="BU118" s="39"/>
      <c r="BV118" s="39"/>
      <c r="BW118" s="39"/>
      <c r="BX118" s="39"/>
      <c r="BY118" s="39"/>
      <c r="BZ118" s="39"/>
      <c r="CA118" s="39"/>
      <c r="CB118" s="39"/>
      <c r="CC118" s="39"/>
      <c r="CD118" s="39"/>
      <c r="CE118" s="39"/>
      <c r="CF118" s="39"/>
      <c r="CG118" s="39"/>
      <c r="CH118" s="39"/>
      <c r="CI118" s="39"/>
      <c r="CJ118" s="39"/>
      <c r="CK118" s="39"/>
      <c r="CL118" s="39"/>
      <c r="CM118" s="39"/>
      <c r="CN118" s="39"/>
      <c r="CO118" s="39"/>
      <c r="CP118" s="39"/>
      <c r="CQ118" s="39"/>
      <c r="CR118" s="39"/>
      <c r="CS118" s="39"/>
      <c r="CT118" s="39"/>
      <c r="CU118" s="39"/>
      <c r="CV118" s="39"/>
      <c r="CW118" s="39"/>
      <c r="CX118" s="39"/>
      <c r="CY118" s="39"/>
      <c r="CZ118" s="39"/>
      <c r="DA118" s="39"/>
      <c r="DB118" s="39"/>
      <c r="DC118" s="39"/>
      <c r="DD118" s="39"/>
      <c r="DE118" s="39"/>
      <c r="DF118" s="39"/>
      <c r="DG118" s="39"/>
      <c r="DH118" s="39"/>
      <c r="DI118" s="39"/>
      <c r="DJ118" s="39"/>
      <c r="DK118" s="39"/>
      <c r="DL118" s="39"/>
      <c r="DM118" s="39"/>
      <c r="DN118" s="39"/>
      <c r="DO118" s="39"/>
      <c r="DP118" s="39"/>
      <c r="DQ118" s="39"/>
      <c r="DR118" s="39"/>
      <c r="DS118" s="39"/>
      <c r="DT118" s="39"/>
      <c r="DU118" s="39"/>
      <c r="DV118" s="39"/>
      <c r="DW118" s="39"/>
      <c r="DX118" s="39"/>
    </row>
    <row r="119" spans="1:128" s="25" customFormat="1" ht="120" hidden="1" customHeight="1" x14ac:dyDescent="0.2">
      <c r="A119" s="626" t="str">
        <f>'CONTEXTO E IDENTIFICACIÓN'!A71</f>
        <v>R17</v>
      </c>
      <c r="B119" s="285" t="s">
        <v>38</v>
      </c>
      <c r="C119" s="365" t="str">
        <f>'CONTEXTO E IDENTIFICACIÓN'!D$71</f>
        <v>Gestión de Información Geográfica</v>
      </c>
      <c r="D119" s="365" t="str">
        <f>'CONTEXTO E IDENTIFICACIÓN'!F$71</f>
        <v>Gestión Geodésica</v>
      </c>
      <c r="E119" s="629" t="str">
        <f>'CONTEXTO E IDENTIFICACIÓN'!N71</f>
        <v>Posibilidad de pérdida Reputacional por incumplimiento de estándares de calidad nacionales e internacionales en la generación de información geodésica debido a:
1. Falta de revisión de calidad de resultados que cumplan con los estándares establecidos.
2. Falla en los equipos de toma de datos, generadores de información utilizada como insumo para la generación de datos geodésicos.
3. Ejecución inadecuada de los procesos de cálculo establecidos por el IGAC y entidades externas.
4. Falla en los software de procesamiento utilizados para el cálculo de información geodésica.
5. Desconfiguración de los módulos del software de procesamiento y ajustes generando valores atípicos.</v>
      </c>
      <c r="F119" s="632">
        <f>'PROB E IMPACTO INHERENTE'!H25</f>
        <v>0.4</v>
      </c>
      <c r="G119" s="635">
        <f>'PROB E IMPACTO INHERENTE'!P25</f>
        <v>0.8</v>
      </c>
      <c r="H119" s="317">
        <v>1</v>
      </c>
      <c r="I119" s="286" t="s">
        <v>510</v>
      </c>
      <c r="J119" s="287" t="s">
        <v>513</v>
      </c>
      <c r="K119" s="287" t="s">
        <v>516</v>
      </c>
      <c r="L119" s="287" t="str">
        <f t="shared" si="0"/>
        <v>El Coordinador del GIT Gestión Geodésica  mensualmente revisa el cálculo de coordenadas o datos geodésicos comprobando que se cumplan todas las etapas del procedimiento y que genere resultados de  forma correcta; en caso de detectar un incumplimiento, se comunica con el responsable del procesamiento para que se realicen las acciones a las que haya lugar y así rehacer el cálculo. 
Evidencia: Archivo de estaciones procesadas CP IGA Bernese 5.2 con el nombre y cargo de la persona que realizó la revisión del cálculo de las coordenadas, y/o correo electrónico como evidencia de la comunicación de las inconformidades del cálculo y su corrección (si aplica).</v>
      </c>
      <c r="M119" s="286" t="s">
        <v>261</v>
      </c>
      <c r="N119" s="288" t="s">
        <v>7</v>
      </c>
      <c r="O119" s="254" t="s">
        <v>16</v>
      </c>
      <c r="P119" s="251">
        <f>+IF(O119=FÓRMULAS!$E$4,FÓRMULAS!$F$4,IF(O119=FÓRMULAS!$E$5,FÓRMULAS!$F$5,IF(O119=FÓRMULAS!$E$6,FÓRMULAS!$F$6,"")))</f>
        <v>0.25</v>
      </c>
      <c r="Q119" s="251" t="str">
        <f>+IF(OR(O119=FÓRMULAS!$O$4,O119=FÓRMULAS!$O$5),FÓRMULAS!$P$5,IF(O119=FÓRMULAS!$O$6,FÓRMULAS!$P$6,""))</f>
        <v>Probabilidad</v>
      </c>
      <c r="R119" s="254" t="s">
        <v>103</v>
      </c>
      <c r="S119" s="251">
        <f>+IF(R119=FÓRMULAS!$H$4,FÓRMULAS!$I$4,IF(R119=FÓRMULAS!$H$5,FÓRMULAS!$I$5,""))</f>
        <v>0.15</v>
      </c>
      <c r="T119" s="259" t="s">
        <v>902</v>
      </c>
      <c r="U119" s="259" t="s">
        <v>903</v>
      </c>
      <c r="V119" s="259" t="s">
        <v>904</v>
      </c>
      <c r="W119" s="251">
        <f t="shared" si="1"/>
        <v>0.4</v>
      </c>
      <c r="X119" s="251">
        <f>IF(Q119=FÓRMULAS!$P$5,F$119-(F$119*W119),F$119)</f>
        <v>0.24</v>
      </c>
      <c r="Y119" s="321">
        <f>IF(Q119=FÓRMULAS!$P$6,G$119-(G$119*W119),G$119)</f>
        <v>0.8</v>
      </c>
      <c r="Z119" s="638">
        <f t="shared" ref="Z119:AA119" si="17">+IF(X122="","",X122)</f>
        <v>0.4</v>
      </c>
      <c r="AA119" s="641">
        <f t="shared" si="17"/>
        <v>0.8</v>
      </c>
      <c r="AB119" s="324">
        <v>12</v>
      </c>
      <c r="AC119" s="288">
        <v>3</v>
      </c>
      <c r="AD119" s="288">
        <v>3</v>
      </c>
      <c r="AE119" s="288">
        <v>3</v>
      </c>
      <c r="AF119" s="289">
        <v>3</v>
      </c>
      <c r="AG119" s="281" t="s">
        <v>19</v>
      </c>
      <c r="AH119" s="24" t="s">
        <v>16</v>
      </c>
      <c r="AI119" s="24" t="s">
        <v>6</v>
      </c>
      <c r="AJ119" s="24" t="s">
        <v>6</v>
      </c>
      <c r="AK119" s="24" t="s">
        <v>6</v>
      </c>
      <c r="AL119" s="24" t="s">
        <v>23</v>
      </c>
      <c r="AM119" s="24" t="s">
        <v>103</v>
      </c>
      <c r="AN119" s="24" t="s">
        <v>87</v>
      </c>
      <c r="AO119" s="24" t="s">
        <v>89</v>
      </c>
      <c r="AP119" s="24" t="s">
        <v>91</v>
      </c>
      <c r="AQ119" s="24" t="s">
        <v>99</v>
      </c>
      <c r="AR119" s="51" t="s">
        <v>94</v>
      </c>
      <c r="AS119" s="51" t="s">
        <v>96</v>
      </c>
      <c r="AT119" s="51" t="s">
        <v>98</v>
      </c>
      <c r="AU119" s="24">
        <v>15</v>
      </c>
      <c r="AV119" s="24">
        <v>15</v>
      </c>
      <c r="AW119" s="24">
        <v>15</v>
      </c>
      <c r="AX119" s="24">
        <v>15</v>
      </c>
      <c r="AY119" s="24">
        <v>15</v>
      </c>
      <c r="AZ119" s="24">
        <v>15</v>
      </c>
      <c r="BA119" s="24">
        <v>10</v>
      </c>
      <c r="BB119" s="49">
        <v>100</v>
      </c>
      <c r="BC119" s="26" t="s">
        <v>138</v>
      </c>
      <c r="BD119" s="26" t="s">
        <v>138</v>
      </c>
      <c r="BE119" s="50">
        <v>2</v>
      </c>
      <c r="BF119" s="650">
        <v>2</v>
      </c>
      <c r="BG119" s="50">
        <v>2</v>
      </c>
      <c r="BH119" s="650">
        <v>2</v>
      </c>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c r="CN119" s="39"/>
      <c r="CO119" s="39"/>
      <c r="CP119" s="39"/>
      <c r="CQ119" s="39"/>
      <c r="CR119" s="39"/>
      <c r="CS119" s="39"/>
      <c r="CT119" s="39"/>
      <c r="CU119" s="39"/>
      <c r="CV119" s="39"/>
      <c r="CW119" s="39"/>
      <c r="CX119" s="39"/>
      <c r="CY119" s="39"/>
      <c r="CZ119" s="39"/>
      <c r="DA119" s="39"/>
      <c r="DB119" s="39"/>
      <c r="DC119" s="39"/>
      <c r="DD119" s="39"/>
      <c r="DE119" s="39"/>
      <c r="DF119" s="39"/>
      <c r="DG119" s="39"/>
      <c r="DH119" s="39"/>
      <c r="DI119" s="39"/>
      <c r="DJ119" s="39"/>
      <c r="DK119" s="39"/>
      <c r="DL119" s="39"/>
      <c r="DM119" s="39"/>
      <c r="DN119" s="39"/>
      <c r="DO119" s="39"/>
      <c r="DP119" s="39"/>
      <c r="DQ119" s="39"/>
      <c r="DR119" s="39"/>
      <c r="DS119" s="39"/>
      <c r="DT119" s="39"/>
      <c r="DU119" s="39"/>
      <c r="DV119" s="39"/>
      <c r="DW119" s="39"/>
      <c r="DX119" s="39"/>
    </row>
    <row r="120" spans="1:128" s="25" customFormat="1" ht="120" hidden="1" customHeight="1" x14ac:dyDescent="0.2">
      <c r="A120" s="627"/>
      <c r="B120" s="27" t="s">
        <v>38</v>
      </c>
      <c r="C120" s="366" t="str">
        <f>'CONTEXTO E IDENTIFICACIÓN'!D$71</f>
        <v>Gestión de Información Geográfica</v>
      </c>
      <c r="D120" s="366" t="str">
        <f>'CONTEXTO E IDENTIFICACIÓN'!F$71</f>
        <v>Gestión Geodésica</v>
      </c>
      <c r="E120" s="630"/>
      <c r="F120" s="633"/>
      <c r="G120" s="636"/>
      <c r="H120" s="318">
        <v>2</v>
      </c>
      <c r="I120" s="274" t="s">
        <v>511</v>
      </c>
      <c r="J120" s="275" t="s">
        <v>514</v>
      </c>
      <c r="K120" s="275" t="s">
        <v>517</v>
      </c>
      <c r="L120" s="275" t="str">
        <f t="shared" ref="L120:L183" si="18">+CONCATENATE(I120," ",J120," ",K120)</f>
        <v>El Funcionario responsable del centro de procesamiento IGA revisa semanalmente las soluciones de coordenadas, evaluando que los parámetros de procesamiento generados por el BPE de Bernese se encuentren dentro de los rangos permitidos, en caso de no cumplir algún parámetro se revisa nuevamente la configuración de la campaña de cálculo y se aplican los ajustes pertinentes.  
Evidencia: Reporte semanal de los parámetros de ejecución generados por el BPE de Bernese</v>
      </c>
      <c r="M120" s="274" t="s">
        <v>262</v>
      </c>
      <c r="N120" s="24" t="s">
        <v>7</v>
      </c>
      <c r="O120" s="255" t="s">
        <v>16</v>
      </c>
      <c r="P120" s="252">
        <f>+IF(O120=FÓRMULAS!$E$4,FÓRMULAS!$F$4,IF(O120=FÓRMULAS!$E$5,FÓRMULAS!$F$5,IF(O120=FÓRMULAS!$E$6,FÓRMULAS!$F$6,"")))</f>
        <v>0.25</v>
      </c>
      <c r="Q120" s="252" t="str">
        <f>+IF(OR(O120=FÓRMULAS!$O$4,O120=FÓRMULAS!$O$5),FÓRMULAS!$P$5,IF(O120=FÓRMULAS!$O$6,FÓRMULAS!$P$6,""))</f>
        <v>Probabilidad</v>
      </c>
      <c r="R120" s="255" t="s">
        <v>103</v>
      </c>
      <c r="S120" s="252">
        <f>+IF(R120=FÓRMULAS!$H$4,FÓRMULAS!$I$4,IF(R120=FÓRMULAS!$H$5,FÓRMULAS!$I$5,""))</f>
        <v>0.15</v>
      </c>
      <c r="T120" s="260" t="s">
        <v>902</v>
      </c>
      <c r="U120" s="260" t="s">
        <v>903</v>
      </c>
      <c r="V120" s="260" t="s">
        <v>904</v>
      </c>
      <c r="W120" s="252">
        <f t="shared" si="1"/>
        <v>0.4</v>
      </c>
      <c r="X120" s="252">
        <f>IF(Q120=FÓRMULAS!$P$5,F$119-(F$119*W120),F$119)</f>
        <v>0.24</v>
      </c>
      <c r="Y120" s="322">
        <f>IF(Q120=FÓRMULAS!$P$6,G$119-(G$119*W120),G$119)</f>
        <v>0.8</v>
      </c>
      <c r="Z120" s="639"/>
      <c r="AA120" s="642"/>
      <c r="AB120" s="325">
        <v>48</v>
      </c>
      <c r="AC120" s="24">
        <v>12</v>
      </c>
      <c r="AD120" s="24">
        <v>12</v>
      </c>
      <c r="AE120" s="24">
        <v>12</v>
      </c>
      <c r="AF120" s="290">
        <v>12</v>
      </c>
      <c r="AG120" s="281" t="s">
        <v>19</v>
      </c>
      <c r="AH120" s="24" t="s">
        <v>16</v>
      </c>
      <c r="AI120" s="24" t="s">
        <v>6</v>
      </c>
      <c r="AJ120" s="24" t="s">
        <v>6</v>
      </c>
      <c r="AK120" s="24" t="s">
        <v>6</v>
      </c>
      <c r="AL120" s="24" t="s">
        <v>21</v>
      </c>
      <c r="AM120" s="24" t="s">
        <v>103</v>
      </c>
      <c r="AN120" s="24" t="s">
        <v>87</v>
      </c>
      <c r="AO120" s="24" t="s">
        <v>89</v>
      </c>
      <c r="AP120" s="24" t="s">
        <v>91</v>
      </c>
      <c r="AQ120" s="24" t="s">
        <v>99</v>
      </c>
      <c r="AR120" s="51" t="s">
        <v>94</v>
      </c>
      <c r="AS120" s="51" t="s">
        <v>96</v>
      </c>
      <c r="AT120" s="51" t="s">
        <v>98</v>
      </c>
      <c r="AU120" s="24">
        <v>15</v>
      </c>
      <c r="AV120" s="24">
        <v>15</v>
      </c>
      <c r="AW120" s="24">
        <v>15</v>
      </c>
      <c r="AX120" s="24">
        <v>15</v>
      </c>
      <c r="AY120" s="24">
        <v>15</v>
      </c>
      <c r="AZ120" s="24">
        <v>15</v>
      </c>
      <c r="BA120" s="24">
        <v>10</v>
      </c>
      <c r="BB120" s="49">
        <v>100</v>
      </c>
      <c r="BC120" s="26" t="s">
        <v>138</v>
      </c>
      <c r="BD120" s="26" t="s">
        <v>138</v>
      </c>
      <c r="BE120" s="50">
        <v>2</v>
      </c>
      <c r="BF120" s="650"/>
      <c r="BG120" s="50">
        <v>2</v>
      </c>
      <c r="BH120" s="650"/>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c r="CN120" s="39"/>
      <c r="CO120" s="39"/>
      <c r="CP120" s="39"/>
      <c r="CQ120" s="39"/>
      <c r="CR120" s="39"/>
      <c r="CS120" s="39"/>
      <c r="CT120" s="39"/>
      <c r="CU120" s="39"/>
      <c r="CV120" s="39"/>
      <c r="CW120" s="39"/>
      <c r="CX120" s="39"/>
      <c r="CY120" s="39"/>
      <c r="CZ120" s="39"/>
      <c r="DA120" s="39"/>
      <c r="DB120" s="39"/>
      <c r="DC120" s="39"/>
      <c r="DD120" s="39"/>
      <c r="DE120" s="39"/>
      <c r="DF120" s="39"/>
      <c r="DG120" s="39"/>
      <c r="DH120" s="39"/>
      <c r="DI120" s="39"/>
      <c r="DJ120" s="39"/>
      <c r="DK120" s="39"/>
      <c r="DL120" s="39"/>
      <c r="DM120" s="39"/>
      <c r="DN120" s="39"/>
      <c r="DO120" s="39"/>
      <c r="DP120" s="39"/>
      <c r="DQ120" s="39"/>
      <c r="DR120" s="39"/>
      <c r="DS120" s="39"/>
      <c r="DT120" s="39"/>
      <c r="DU120" s="39"/>
      <c r="DV120" s="39"/>
      <c r="DW120" s="39"/>
      <c r="DX120" s="39"/>
    </row>
    <row r="121" spans="1:128" s="25" customFormat="1" ht="120" hidden="1" customHeight="1" x14ac:dyDescent="0.2">
      <c r="A121" s="627"/>
      <c r="B121" s="27" t="s">
        <v>38</v>
      </c>
      <c r="C121" s="366" t="str">
        <f>'CONTEXTO E IDENTIFICACIÓN'!D$71</f>
        <v>Gestión de Información Geográfica</v>
      </c>
      <c r="D121" s="366" t="str">
        <f>'CONTEXTO E IDENTIFICACIÓN'!F$71</f>
        <v>Gestión Geodésica</v>
      </c>
      <c r="E121" s="630"/>
      <c r="F121" s="633"/>
      <c r="G121" s="636"/>
      <c r="H121" s="318">
        <v>3</v>
      </c>
      <c r="I121" s="274" t="s">
        <v>512</v>
      </c>
      <c r="J121" s="275" t="s">
        <v>515</v>
      </c>
      <c r="K121" s="275" t="s">
        <v>518</v>
      </c>
      <c r="L121" s="275" t="str">
        <f t="shared" si="18"/>
        <v>El Funcionario responsable en el GIT Gestión Geodésica verifica que el equipo se encuentre operando correctamente antes de su salida a campo y previo a la instalación o utilización del mismo, cada vez que sea requerido, para lo cual revisa todos los parámetros de operación de los equipos de las Redes MAGNA-ECO, Red Pasiva y Nivelación Geodésica, registrando en el formato de revisión de equipos esta verificación. Si el equipo no opera correctamente, se programa su mantenimiento.
Evidencia: Formato de revisión de equipos</v>
      </c>
      <c r="M121" s="274" t="s">
        <v>170</v>
      </c>
      <c r="N121" s="24" t="s">
        <v>7</v>
      </c>
      <c r="O121" s="255" t="s">
        <v>16</v>
      </c>
      <c r="P121" s="252">
        <f>+IF(O121=FÓRMULAS!$E$4,FÓRMULAS!$F$4,IF(O121=FÓRMULAS!$E$5,FÓRMULAS!$F$5,IF(O121=FÓRMULAS!$E$6,FÓRMULAS!$F$6,"")))</f>
        <v>0.25</v>
      </c>
      <c r="Q121" s="252" t="str">
        <f>+IF(OR(O121=FÓRMULAS!$O$4,O121=FÓRMULAS!$O$5),FÓRMULAS!$P$5,IF(O121=FÓRMULAS!$O$6,FÓRMULAS!$P$6,""))</f>
        <v>Probabilidad</v>
      </c>
      <c r="R121" s="255" t="s">
        <v>103</v>
      </c>
      <c r="S121" s="252">
        <f>+IF(R121=FÓRMULAS!$H$4,FÓRMULAS!$I$4,IF(R121=FÓRMULAS!$H$5,FÓRMULAS!$I$5,""))</f>
        <v>0.15</v>
      </c>
      <c r="T121" s="260" t="s">
        <v>902</v>
      </c>
      <c r="U121" s="260" t="s">
        <v>903</v>
      </c>
      <c r="V121" s="260" t="s">
        <v>904</v>
      </c>
      <c r="W121" s="252">
        <f t="shared" ref="W121:W184" si="19">+IFERROR(P121+S121,"")</f>
        <v>0.4</v>
      </c>
      <c r="X121" s="252">
        <f>IF(Q121=FÓRMULAS!$P$5,F$119-(F$119*W121),F$119)</f>
        <v>0.24</v>
      </c>
      <c r="Y121" s="322">
        <f>IF(Q121=FÓRMULAS!$P$6,G$119-(G$119*W121),G$119)</f>
        <v>0.8</v>
      </c>
      <c r="Z121" s="639"/>
      <c r="AA121" s="642"/>
      <c r="AB121" s="325">
        <v>0</v>
      </c>
      <c r="AC121" s="24">
        <v>0</v>
      </c>
      <c r="AD121" s="24">
        <v>0</v>
      </c>
      <c r="AE121" s="24">
        <v>0</v>
      </c>
      <c r="AF121" s="290">
        <v>0</v>
      </c>
      <c r="AG121" s="281" t="s">
        <v>6</v>
      </c>
      <c r="AH121" s="24" t="s">
        <v>16</v>
      </c>
      <c r="AI121" s="24" t="s">
        <v>6</v>
      </c>
      <c r="AJ121" s="24" t="s">
        <v>6</v>
      </c>
      <c r="AK121" s="24" t="s">
        <v>6</v>
      </c>
      <c r="AL121" s="24" t="s">
        <v>25</v>
      </c>
      <c r="AM121" s="24" t="s">
        <v>103</v>
      </c>
      <c r="AN121" s="24" t="s">
        <v>87</v>
      </c>
      <c r="AO121" s="24" t="s">
        <v>89</v>
      </c>
      <c r="AP121" s="24" t="s">
        <v>91</v>
      </c>
      <c r="AQ121" s="24" t="s">
        <v>99</v>
      </c>
      <c r="AR121" s="51" t="s">
        <v>94</v>
      </c>
      <c r="AS121" s="51" t="s">
        <v>96</v>
      </c>
      <c r="AT121" s="51" t="s">
        <v>98</v>
      </c>
      <c r="AU121" s="24">
        <v>15</v>
      </c>
      <c r="AV121" s="24">
        <v>15</v>
      </c>
      <c r="AW121" s="24">
        <v>15</v>
      </c>
      <c r="AX121" s="24">
        <v>15</v>
      </c>
      <c r="AY121" s="24">
        <v>15</v>
      </c>
      <c r="AZ121" s="24">
        <v>15</v>
      </c>
      <c r="BA121" s="24">
        <v>10</v>
      </c>
      <c r="BB121" s="49">
        <v>100</v>
      </c>
      <c r="BC121" s="26" t="s">
        <v>138</v>
      </c>
      <c r="BD121" s="26" t="s">
        <v>138</v>
      </c>
      <c r="BE121" s="50">
        <v>2</v>
      </c>
      <c r="BF121" s="650"/>
      <c r="BG121" s="50">
        <v>2</v>
      </c>
      <c r="BH121" s="650"/>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39"/>
      <c r="DE121" s="39"/>
      <c r="DF121" s="39"/>
      <c r="DG121" s="39"/>
      <c r="DH121" s="39"/>
      <c r="DI121" s="39"/>
      <c r="DJ121" s="39"/>
      <c r="DK121" s="39"/>
      <c r="DL121" s="39"/>
      <c r="DM121" s="39"/>
      <c r="DN121" s="39"/>
      <c r="DO121" s="39"/>
      <c r="DP121" s="39"/>
      <c r="DQ121" s="39"/>
      <c r="DR121" s="39"/>
      <c r="DS121" s="39"/>
      <c r="DT121" s="39"/>
      <c r="DU121" s="39"/>
      <c r="DV121" s="39"/>
      <c r="DW121" s="39"/>
      <c r="DX121" s="39"/>
    </row>
    <row r="122" spans="1:128" s="25" customFormat="1" ht="18.75" hidden="1" customHeight="1" thickBot="1" x14ac:dyDescent="0.25">
      <c r="A122" s="628"/>
      <c r="B122" s="291"/>
      <c r="C122" s="367" t="str">
        <f>'CONTEXTO E IDENTIFICACIÓN'!D$71</f>
        <v>Gestión de Información Geográfica</v>
      </c>
      <c r="D122" s="367" t="str">
        <f>'CONTEXTO E IDENTIFICACIÓN'!F$71</f>
        <v>Gestión Geodésica</v>
      </c>
      <c r="E122" s="631"/>
      <c r="F122" s="634"/>
      <c r="G122" s="637"/>
      <c r="H122" s="319">
        <v>4</v>
      </c>
      <c r="I122" s="292"/>
      <c r="J122" s="293"/>
      <c r="K122" s="293"/>
      <c r="L122" s="293" t="str">
        <f t="shared" si="18"/>
        <v xml:space="preserve">  </v>
      </c>
      <c r="M122" s="292"/>
      <c r="N122" s="294"/>
      <c r="O122" s="256"/>
      <c r="P122" s="253" t="str">
        <f>+IF(O122=FÓRMULAS!$E$4,FÓRMULAS!$F$4,IF(O122=FÓRMULAS!$E$5,FÓRMULAS!$F$5,IF(O122=FÓRMULAS!$E$6,FÓRMULAS!$F$6,"")))</f>
        <v/>
      </c>
      <c r="Q122" s="253" t="str">
        <f>+IF(OR(O122=FÓRMULAS!$O$4,O122=FÓRMULAS!$O$5),FÓRMULAS!$P$5,IF(O122=FÓRMULAS!$O$6,FÓRMULAS!$P$6,""))</f>
        <v/>
      </c>
      <c r="R122" s="256"/>
      <c r="S122" s="253" t="str">
        <f>+IF(R122=FÓRMULAS!$H$4,FÓRMULAS!$I$4,IF(R122=FÓRMULAS!$H$5,FÓRMULAS!$I$5,""))</f>
        <v/>
      </c>
      <c r="T122" s="261"/>
      <c r="U122" s="261"/>
      <c r="V122" s="261"/>
      <c r="W122" s="253" t="str">
        <f t="shared" si="19"/>
        <v/>
      </c>
      <c r="X122" s="253">
        <f>IF(Q122=FÓRMULAS!$P$5,F$119-(F$119*W122),F$119)</f>
        <v>0.4</v>
      </c>
      <c r="Y122" s="323">
        <f>IF(Q122=FÓRMULAS!$P$6,G$119-(G$119*W122),G$119)</f>
        <v>0.8</v>
      </c>
      <c r="Z122" s="640"/>
      <c r="AA122" s="643"/>
      <c r="AB122" s="326"/>
      <c r="AC122" s="294"/>
      <c r="AD122" s="294"/>
      <c r="AE122" s="294"/>
      <c r="AF122" s="295"/>
      <c r="AG122" s="281"/>
      <c r="AH122" s="24"/>
      <c r="AI122" s="24"/>
      <c r="AJ122" s="24"/>
      <c r="AK122" s="24"/>
      <c r="AL122" s="24"/>
      <c r="AM122" s="24"/>
      <c r="AN122" s="24"/>
      <c r="AO122" s="24"/>
      <c r="AP122" s="24"/>
      <c r="AQ122" s="24"/>
      <c r="AR122" s="51"/>
      <c r="AS122" s="51"/>
      <c r="AT122" s="51"/>
      <c r="AU122" s="24"/>
      <c r="AV122" s="24"/>
      <c r="AW122" s="24"/>
      <c r="AX122" s="24"/>
      <c r="AY122" s="24"/>
      <c r="AZ122" s="24"/>
      <c r="BA122" s="24"/>
      <c r="BB122" s="49"/>
      <c r="BC122" s="26"/>
      <c r="BD122" s="26"/>
      <c r="BE122" s="50"/>
      <c r="BF122" s="48"/>
      <c r="BG122" s="50"/>
      <c r="BH122" s="48"/>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c r="CF122" s="39"/>
      <c r="CG122" s="39"/>
      <c r="CH122" s="39"/>
      <c r="CI122" s="39"/>
      <c r="CJ122" s="39"/>
      <c r="CK122" s="39"/>
      <c r="CL122" s="39"/>
      <c r="CM122" s="39"/>
      <c r="CN122" s="39"/>
      <c r="CO122" s="39"/>
      <c r="CP122" s="39"/>
      <c r="CQ122" s="39"/>
      <c r="CR122" s="39"/>
      <c r="CS122" s="39"/>
      <c r="CT122" s="39"/>
      <c r="CU122" s="39"/>
      <c r="CV122" s="39"/>
      <c r="CW122" s="39"/>
      <c r="CX122" s="39"/>
      <c r="CY122" s="39"/>
      <c r="CZ122" s="39"/>
      <c r="DA122" s="39"/>
      <c r="DB122" s="39"/>
      <c r="DC122" s="39"/>
      <c r="DD122" s="39"/>
      <c r="DE122" s="39"/>
      <c r="DF122" s="39"/>
      <c r="DG122" s="39"/>
      <c r="DH122" s="39"/>
      <c r="DI122" s="39"/>
      <c r="DJ122" s="39"/>
      <c r="DK122" s="39"/>
      <c r="DL122" s="39"/>
      <c r="DM122" s="39"/>
      <c r="DN122" s="39"/>
      <c r="DO122" s="39"/>
      <c r="DP122" s="39"/>
      <c r="DQ122" s="39"/>
      <c r="DR122" s="39"/>
      <c r="DS122" s="39"/>
      <c r="DT122" s="39"/>
      <c r="DU122" s="39"/>
      <c r="DV122" s="39"/>
      <c r="DW122" s="39"/>
      <c r="DX122" s="39"/>
    </row>
    <row r="123" spans="1:128" s="25" customFormat="1" ht="116.25" hidden="1" customHeight="1" x14ac:dyDescent="0.2">
      <c r="A123" s="626" t="str">
        <f>'CONTEXTO E IDENTIFICACIÓN'!A72</f>
        <v>R18</v>
      </c>
      <c r="B123" s="285" t="s">
        <v>38</v>
      </c>
      <c r="C123" s="365" t="str">
        <f>'CONTEXTO E IDENTIFICACIÓN'!D$72</f>
        <v>Gestión de Información Geográfica</v>
      </c>
      <c r="D123" s="365" t="str">
        <f>'CONTEXTO E IDENTIFICACIÓN'!F$72</f>
        <v>Gestión Geodésica</v>
      </c>
      <c r="E123" s="629" t="str">
        <f>'CONTEXTO E IDENTIFICACIÓN'!N72</f>
        <v>Posibilidad de pérdida Reputacional por solicitud o recepción de dádivas con el objetivo de agilizar o retrasar la entrega de un dato geodésico para beneficio propio o de un tercero debido a:
1. Falta de apropiación de valores institucionales.
2. Falta de verificación del cumplimiento de normatividad vigente, estándares o especificaciones técnicas.
3. Recibimiento de solicitudes del usuario de manera  directa por parte de los funcionarios o contratistas de Gestión Geodésica
4. Publicación inoportuna de los datos geodésicos en la página web</v>
      </c>
      <c r="F123" s="632">
        <f>'PROB E IMPACTO INHERENTE'!H26</f>
        <v>0.2</v>
      </c>
      <c r="G123" s="635">
        <f>'PROB E IMPACTO INHERENTE'!P26</f>
        <v>1</v>
      </c>
      <c r="H123" s="317">
        <v>1</v>
      </c>
      <c r="I123" s="286" t="s">
        <v>519</v>
      </c>
      <c r="J123" s="287" t="s">
        <v>520</v>
      </c>
      <c r="K123" s="287" t="s">
        <v>521</v>
      </c>
      <c r="L123" s="287" t="str">
        <f t="shared" si="18"/>
        <v>El Coordinador del GIT Gestión Geodésica mensualmente realiza seguimiento a los tiempos para el reporte de la publicación de la información geodésica en la página web. En caso de que se encuentren retrasos, se investiga el motivo, y de encontrarse que se trata para beneficio de un particular se informa la situación a la Oficina de Control Disciplinario para iniciar el proceso pertinente.   
Evidencia: Reporte del seguimiento mensual a los tiempos de la información publicada en la página web  y/o comunicación realizada a la Oficina de Control Disciplinario (Si aplica el caso).</v>
      </c>
      <c r="M123" s="286" t="s">
        <v>263</v>
      </c>
      <c r="N123" s="288" t="s">
        <v>7</v>
      </c>
      <c r="O123" s="254" t="s">
        <v>16</v>
      </c>
      <c r="P123" s="251">
        <f>+IF(O123=FÓRMULAS!$E$4,FÓRMULAS!$F$4,IF(O123=FÓRMULAS!$E$5,FÓRMULAS!$F$5,IF(O123=FÓRMULAS!$E$6,FÓRMULAS!$F$6,"")))</f>
        <v>0.25</v>
      </c>
      <c r="Q123" s="251" t="str">
        <f>+IF(OR(O123=FÓRMULAS!$O$4,O123=FÓRMULAS!$O$5),FÓRMULAS!$P$5,IF(O123=FÓRMULAS!$O$6,FÓRMULAS!$P$6,""))</f>
        <v>Probabilidad</v>
      </c>
      <c r="R123" s="254" t="s">
        <v>103</v>
      </c>
      <c r="S123" s="251">
        <f>+IF(R123=FÓRMULAS!$H$4,FÓRMULAS!$I$4,IF(R123=FÓRMULAS!$H$5,FÓRMULAS!$I$5,""))</f>
        <v>0.15</v>
      </c>
      <c r="T123" s="259" t="s">
        <v>902</v>
      </c>
      <c r="U123" s="259" t="s">
        <v>903</v>
      </c>
      <c r="V123" s="259" t="s">
        <v>904</v>
      </c>
      <c r="W123" s="251">
        <f t="shared" si="19"/>
        <v>0.4</v>
      </c>
      <c r="X123" s="251">
        <f>IF(Q123=FÓRMULAS!$P$5,F$123-(F$123*W123),F$123)</f>
        <v>0.12</v>
      </c>
      <c r="Y123" s="321">
        <f>IF(Q123=FÓRMULAS!$P$6,G$123-(G$123*W123),G$123)</f>
        <v>1</v>
      </c>
      <c r="Z123" s="638">
        <f t="shared" ref="Z123:AA123" si="20">+IF(X126="","",X126)</f>
        <v>0.2</v>
      </c>
      <c r="AA123" s="641">
        <f t="shared" si="20"/>
        <v>1</v>
      </c>
      <c r="AB123" s="324">
        <v>12</v>
      </c>
      <c r="AC123" s="288">
        <v>3</v>
      </c>
      <c r="AD123" s="288">
        <v>3</v>
      </c>
      <c r="AE123" s="288">
        <v>3</v>
      </c>
      <c r="AF123" s="289">
        <v>3</v>
      </c>
      <c r="AG123" s="281" t="s">
        <v>19</v>
      </c>
      <c r="AH123" s="24" t="s">
        <v>16</v>
      </c>
      <c r="AI123" s="24" t="s">
        <v>6</v>
      </c>
      <c r="AJ123" s="24" t="s">
        <v>6</v>
      </c>
      <c r="AK123" s="24" t="s">
        <v>6</v>
      </c>
      <c r="AL123" s="24" t="s">
        <v>23</v>
      </c>
      <c r="AM123" s="24" t="s">
        <v>103</v>
      </c>
      <c r="AN123" s="24" t="s">
        <v>87</v>
      </c>
      <c r="AO123" s="24" t="s">
        <v>89</v>
      </c>
      <c r="AP123" s="24" t="s">
        <v>91</v>
      </c>
      <c r="AQ123" s="24" t="s">
        <v>99</v>
      </c>
      <c r="AR123" s="51" t="s">
        <v>94</v>
      </c>
      <c r="AS123" s="51" t="s">
        <v>96</v>
      </c>
      <c r="AT123" s="51" t="s">
        <v>98</v>
      </c>
      <c r="AU123" s="24">
        <v>15</v>
      </c>
      <c r="AV123" s="24">
        <v>15</v>
      </c>
      <c r="AW123" s="24">
        <v>15</v>
      </c>
      <c r="AX123" s="24">
        <v>15</v>
      </c>
      <c r="AY123" s="24">
        <v>15</v>
      </c>
      <c r="AZ123" s="24">
        <v>15</v>
      </c>
      <c r="BA123" s="24">
        <v>10</v>
      </c>
      <c r="BB123" s="49">
        <v>100</v>
      </c>
      <c r="BC123" s="26" t="s">
        <v>138</v>
      </c>
      <c r="BD123" s="26" t="s">
        <v>138</v>
      </c>
      <c r="BE123" s="50">
        <v>0</v>
      </c>
      <c r="BF123" s="48">
        <v>0</v>
      </c>
      <c r="BG123" s="50">
        <v>2</v>
      </c>
      <c r="BH123" s="48">
        <v>0</v>
      </c>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c r="CN123" s="39"/>
      <c r="CO123" s="39"/>
      <c r="CP123" s="39"/>
      <c r="CQ123" s="39"/>
      <c r="CR123" s="39"/>
      <c r="CS123" s="39"/>
      <c r="CT123" s="39"/>
      <c r="CU123" s="39"/>
      <c r="CV123" s="39"/>
      <c r="CW123" s="39"/>
      <c r="CX123" s="39"/>
      <c r="CY123" s="39"/>
      <c r="CZ123" s="39"/>
      <c r="DA123" s="39"/>
      <c r="DB123" s="39"/>
      <c r="DC123" s="39"/>
      <c r="DD123" s="39"/>
      <c r="DE123" s="39"/>
      <c r="DF123" s="39"/>
      <c r="DG123" s="39"/>
      <c r="DH123" s="39"/>
      <c r="DI123" s="39"/>
      <c r="DJ123" s="39"/>
      <c r="DK123" s="39"/>
      <c r="DL123" s="39"/>
      <c r="DM123" s="39"/>
      <c r="DN123" s="39"/>
      <c r="DO123" s="39"/>
      <c r="DP123" s="39"/>
      <c r="DQ123" s="39"/>
      <c r="DR123" s="39"/>
      <c r="DS123" s="39"/>
      <c r="DT123" s="39"/>
      <c r="DU123" s="39"/>
      <c r="DV123" s="39"/>
      <c r="DW123" s="39"/>
      <c r="DX123" s="39"/>
    </row>
    <row r="124" spans="1:128" s="25" customFormat="1" ht="15" hidden="1" customHeight="1" x14ac:dyDescent="0.2">
      <c r="A124" s="627"/>
      <c r="B124" s="27"/>
      <c r="C124" s="366" t="str">
        <f>'CONTEXTO E IDENTIFICACIÓN'!D$72</f>
        <v>Gestión de Información Geográfica</v>
      </c>
      <c r="D124" s="366" t="str">
        <f>'CONTEXTO E IDENTIFICACIÓN'!F$72</f>
        <v>Gestión Geodésica</v>
      </c>
      <c r="E124" s="630"/>
      <c r="F124" s="633"/>
      <c r="G124" s="636"/>
      <c r="H124" s="318">
        <v>2</v>
      </c>
      <c r="I124" s="274"/>
      <c r="J124" s="275"/>
      <c r="K124" s="275"/>
      <c r="L124" s="275" t="str">
        <f t="shared" si="18"/>
        <v xml:space="preserve">  </v>
      </c>
      <c r="M124" s="274"/>
      <c r="N124" s="24"/>
      <c r="O124" s="255"/>
      <c r="P124" s="252" t="str">
        <f>+IF(O124=FÓRMULAS!$E$4,FÓRMULAS!$F$4,IF(O124=FÓRMULAS!$E$5,FÓRMULAS!$F$5,IF(O124=FÓRMULAS!$E$6,FÓRMULAS!$F$6,"")))</f>
        <v/>
      </c>
      <c r="Q124" s="252" t="str">
        <f>+IF(OR(O124=FÓRMULAS!$O$4,O124=FÓRMULAS!$O$5),FÓRMULAS!$P$5,IF(O124=FÓRMULAS!$O$6,FÓRMULAS!$P$6,""))</f>
        <v/>
      </c>
      <c r="R124" s="255"/>
      <c r="S124" s="252" t="str">
        <f>+IF(R124=FÓRMULAS!$H$4,FÓRMULAS!$I$4,IF(R124=FÓRMULAS!$H$5,FÓRMULAS!$I$5,""))</f>
        <v/>
      </c>
      <c r="T124" s="260"/>
      <c r="U124" s="260"/>
      <c r="V124" s="260"/>
      <c r="W124" s="252" t="str">
        <f t="shared" si="19"/>
        <v/>
      </c>
      <c r="X124" s="252">
        <f>IF(Q124=FÓRMULAS!$P$5,F$123-(F$123*W124),F$123)</f>
        <v>0.2</v>
      </c>
      <c r="Y124" s="322">
        <f>IF(Q124=FÓRMULAS!$P$6,G$123-(G$123*W124),G$123)</f>
        <v>1</v>
      </c>
      <c r="Z124" s="639"/>
      <c r="AA124" s="642"/>
      <c r="AB124" s="325"/>
      <c r="AC124" s="24"/>
      <c r="AD124" s="24"/>
      <c r="AE124" s="24"/>
      <c r="AF124" s="290"/>
      <c r="AG124" s="281"/>
      <c r="AH124" s="24"/>
      <c r="AI124" s="24"/>
      <c r="AJ124" s="24"/>
      <c r="AK124" s="24"/>
      <c r="AL124" s="24"/>
      <c r="AM124" s="24"/>
      <c r="AN124" s="24"/>
      <c r="AO124" s="24"/>
      <c r="AP124" s="24"/>
      <c r="AQ124" s="24"/>
      <c r="AR124" s="60"/>
      <c r="AS124" s="60"/>
      <c r="AT124" s="60"/>
      <c r="AU124" s="24"/>
      <c r="AV124" s="24"/>
      <c r="AW124" s="24"/>
      <c r="AX124" s="24"/>
      <c r="AY124" s="24"/>
      <c r="AZ124" s="24"/>
      <c r="BA124" s="24"/>
      <c r="BB124" s="58"/>
      <c r="BC124" s="26"/>
      <c r="BD124" s="26"/>
      <c r="BE124" s="57"/>
      <c r="BF124" s="59"/>
      <c r="BG124" s="57"/>
      <c r="BH124" s="5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c r="CN124" s="39"/>
      <c r="CO124" s="39"/>
      <c r="CP124" s="39"/>
      <c r="CQ124" s="39"/>
      <c r="CR124" s="39"/>
      <c r="CS124" s="39"/>
      <c r="CT124" s="39"/>
      <c r="CU124" s="39"/>
      <c r="CV124" s="39"/>
      <c r="CW124" s="39"/>
      <c r="CX124" s="39"/>
      <c r="CY124" s="39"/>
      <c r="CZ124" s="39"/>
      <c r="DA124" s="39"/>
      <c r="DB124" s="39"/>
      <c r="DC124" s="39"/>
      <c r="DD124" s="39"/>
      <c r="DE124" s="39"/>
      <c r="DF124" s="39"/>
      <c r="DG124" s="39"/>
      <c r="DH124" s="39"/>
      <c r="DI124" s="39"/>
      <c r="DJ124" s="39"/>
      <c r="DK124" s="39"/>
      <c r="DL124" s="39"/>
      <c r="DM124" s="39"/>
      <c r="DN124" s="39"/>
      <c r="DO124" s="39"/>
      <c r="DP124" s="39"/>
      <c r="DQ124" s="39"/>
      <c r="DR124" s="39"/>
      <c r="DS124" s="39"/>
      <c r="DT124" s="39"/>
      <c r="DU124" s="39"/>
      <c r="DV124" s="39"/>
      <c r="DW124" s="39"/>
      <c r="DX124" s="39"/>
    </row>
    <row r="125" spans="1:128" s="25" customFormat="1" ht="12" hidden="1" customHeight="1" x14ac:dyDescent="0.2">
      <c r="A125" s="627"/>
      <c r="B125" s="27"/>
      <c r="C125" s="366" t="str">
        <f>'CONTEXTO E IDENTIFICACIÓN'!D$72</f>
        <v>Gestión de Información Geográfica</v>
      </c>
      <c r="D125" s="366" t="str">
        <f>'CONTEXTO E IDENTIFICACIÓN'!F$72</f>
        <v>Gestión Geodésica</v>
      </c>
      <c r="E125" s="630"/>
      <c r="F125" s="633"/>
      <c r="G125" s="636"/>
      <c r="H125" s="318">
        <v>3</v>
      </c>
      <c r="I125" s="274"/>
      <c r="J125" s="275"/>
      <c r="K125" s="275"/>
      <c r="L125" s="275" t="str">
        <f t="shared" si="18"/>
        <v xml:space="preserve">  </v>
      </c>
      <c r="M125" s="274"/>
      <c r="N125" s="24"/>
      <c r="O125" s="255"/>
      <c r="P125" s="252" t="str">
        <f>+IF(O125=FÓRMULAS!$E$4,FÓRMULAS!$F$4,IF(O125=FÓRMULAS!$E$5,FÓRMULAS!$F$5,IF(O125=FÓRMULAS!$E$6,FÓRMULAS!$F$6,"")))</f>
        <v/>
      </c>
      <c r="Q125" s="252" t="str">
        <f>+IF(OR(O125=FÓRMULAS!$O$4,O125=FÓRMULAS!$O$5),FÓRMULAS!$P$5,IF(O125=FÓRMULAS!$O$6,FÓRMULAS!$P$6,""))</f>
        <v/>
      </c>
      <c r="R125" s="255"/>
      <c r="S125" s="252" t="str">
        <f>+IF(R125=FÓRMULAS!$H$4,FÓRMULAS!$I$4,IF(R125=FÓRMULAS!$H$5,FÓRMULAS!$I$5,""))</f>
        <v/>
      </c>
      <c r="T125" s="260"/>
      <c r="U125" s="260"/>
      <c r="V125" s="260"/>
      <c r="W125" s="252" t="str">
        <f t="shared" si="19"/>
        <v/>
      </c>
      <c r="X125" s="252">
        <f>IF(Q125=FÓRMULAS!$P$5,F$123-(F$123*W125),F$123)</f>
        <v>0.2</v>
      </c>
      <c r="Y125" s="322">
        <f>IF(Q125=FÓRMULAS!$P$6,G$123-(G$123*W125),G$123)</f>
        <v>1</v>
      </c>
      <c r="Z125" s="639"/>
      <c r="AA125" s="642"/>
      <c r="AB125" s="325"/>
      <c r="AC125" s="24"/>
      <c r="AD125" s="24"/>
      <c r="AE125" s="24"/>
      <c r="AF125" s="290"/>
      <c r="AG125" s="281"/>
      <c r="AH125" s="24"/>
      <c r="AI125" s="24"/>
      <c r="AJ125" s="24"/>
      <c r="AK125" s="24"/>
      <c r="AL125" s="24"/>
      <c r="AM125" s="24"/>
      <c r="AN125" s="24"/>
      <c r="AO125" s="24"/>
      <c r="AP125" s="24"/>
      <c r="AQ125" s="24"/>
      <c r="AR125" s="60"/>
      <c r="AS125" s="60"/>
      <c r="AT125" s="60"/>
      <c r="AU125" s="24"/>
      <c r="AV125" s="24"/>
      <c r="AW125" s="24"/>
      <c r="AX125" s="24"/>
      <c r="AY125" s="24"/>
      <c r="AZ125" s="24"/>
      <c r="BA125" s="24"/>
      <c r="BB125" s="58"/>
      <c r="BC125" s="26"/>
      <c r="BD125" s="26"/>
      <c r="BE125" s="57"/>
      <c r="BF125" s="59"/>
      <c r="BG125" s="57"/>
      <c r="BH125" s="5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c r="CN125" s="39"/>
      <c r="CO125" s="39"/>
      <c r="CP125" s="39"/>
      <c r="CQ125" s="39"/>
      <c r="CR125" s="39"/>
      <c r="CS125" s="39"/>
      <c r="CT125" s="39"/>
      <c r="CU125" s="39"/>
      <c r="CV125" s="39"/>
      <c r="CW125" s="39"/>
      <c r="CX125" s="39"/>
      <c r="CY125" s="39"/>
      <c r="CZ125" s="39"/>
      <c r="DA125" s="39"/>
      <c r="DB125" s="39"/>
      <c r="DC125" s="39"/>
      <c r="DD125" s="39"/>
      <c r="DE125" s="39"/>
      <c r="DF125" s="39"/>
      <c r="DG125" s="39"/>
      <c r="DH125" s="39"/>
      <c r="DI125" s="39"/>
      <c r="DJ125" s="39"/>
      <c r="DK125" s="39"/>
      <c r="DL125" s="39"/>
      <c r="DM125" s="39"/>
      <c r="DN125" s="39"/>
      <c r="DO125" s="39"/>
      <c r="DP125" s="39"/>
      <c r="DQ125" s="39"/>
      <c r="DR125" s="39"/>
      <c r="DS125" s="39"/>
      <c r="DT125" s="39"/>
      <c r="DU125" s="39"/>
      <c r="DV125" s="39"/>
      <c r="DW125" s="39"/>
      <c r="DX125" s="39"/>
    </row>
    <row r="126" spans="1:128" s="25" customFormat="1" ht="16.5" hidden="1" customHeight="1" thickBot="1" x14ac:dyDescent="0.25">
      <c r="A126" s="628"/>
      <c r="B126" s="291"/>
      <c r="C126" s="367" t="str">
        <f>'CONTEXTO E IDENTIFICACIÓN'!D$72</f>
        <v>Gestión de Información Geográfica</v>
      </c>
      <c r="D126" s="367" t="str">
        <f>'CONTEXTO E IDENTIFICACIÓN'!F$72</f>
        <v>Gestión Geodésica</v>
      </c>
      <c r="E126" s="631"/>
      <c r="F126" s="634"/>
      <c r="G126" s="637"/>
      <c r="H126" s="319">
        <v>4</v>
      </c>
      <c r="I126" s="292"/>
      <c r="J126" s="293"/>
      <c r="K126" s="293"/>
      <c r="L126" s="293" t="str">
        <f t="shared" si="18"/>
        <v xml:space="preserve">  </v>
      </c>
      <c r="M126" s="292"/>
      <c r="N126" s="294"/>
      <c r="O126" s="256"/>
      <c r="P126" s="253" t="str">
        <f>+IF(O126=FÓRMULAS!$E$4,FÓRMULAS!$F$4,IF(O126=FÓRMULAS!$E$5,FÓRMULAS!$F$5,IF(O126=FÓRMULAS!$E$6,FÓRMULAS!$F$6,"")))</f>
        <v/>
      </c>
      <c r="Q126" s="253" t="str">
        <f>+IF(OR(O126=FÓRMULAS!$O$4,O126=FÓRMULAS!$O$5),FÓRMULAS!$P$5,IF(O126=FÓRMULAS!$O$6,FÓRMULAS!$P$6,""))</f>
        <v/>
      </c>
      <c r="R126" s="256"/>
      <c r="S126" s="253" t="str">
        <f>+IF(R126=FÓRMULAS!$H$4,FÓRMULAS!$I$4,IF(R126=FÓRMULAS!$H$5,FÓRMULAS!$I$5,""))</f>
        <v/>
      </c>
      <c r="T126" s="261"/>
      <c r="U126" s="261"/>
      <c r="V126" s="261"/>
      <c r="W126" s="253" t="str">
        <f t="shared" si="19"/>
        <v/>
      </c>
      <c r="X126" s="253">
        <f>IF(Q126=FÓRMULAS!$P$5,F$123-(F$123*W126),F$123)</f>
        <v>0.2</v>
      </c>
      <c r="Y126" s="323">
        <f>IF(Q126=FÓRMULAS!$P$6,G$123-(G$123*W126),G$123)</f>
        <v>1</v>
      </c>
      <c r="Z126" s="640"/>
      <c r="AA126" s="643"/>
      <c r="AB126" s="326"/>
      <c r="AC126" s="294"/>
      <c r="AD126" s="294"/>
      <c r="AE126" s="294"/>
      <c r="AF126" s="295"/>
      <c r="AG126" s="281"/>
      <c r="AH126" s="24"/>
      <c r="AI126" s="24"/>
      <c r="AJ126" s="24"/>
      <c r="AK126" s="24"/>
      <c r="AL126" s="24"/>
      <c r="AM126" s="24"/>
      <c r="AN126" s="24"/>
      <c r="AO126" s="24"/>
      <c r="AP126" s="24"/>
      <c r="AQ126" s="24"/>
      <c r="AR126" s="60"/>
      <c r="AS126" s="60"/>
      <c r="AT126" s="60"/>
      <c r="AU126" s="24"/>
      <c r="AV126" s="24"/>
      <c r="AW126" s="24"/>
      <c r="AX126" s="24"/>
      <c r="AY126" s="24"/>
      <c r="AZ126" s="24"/>
      <c r="BA126" s="24"/>
      <c r="BB126" s="58"/>
      <c r="BC126" s="26"/>
      <c r="BD126" s="26"/>
      <c r="BE126" s="57"/>
      <c r="BF126" s="59"/>
      <c r="BG126" s="57"/>
      <c r="BH126" s="5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c r="CN126" s="39"/>
      <c r="CO126" s="39"/>
      <c r="CP126" s="39"/>
      <c r="CQ126" s="39"/>
      <c r="CR126" s="39"/>
      <c r="CS126" s="39"/>
      <c r="CT126" s="39"/>
      <c r="CU126" s="39"/>
      <c r="CV126" s="39"/>
      <c r="CW126" s="39"/>
      <c r="CX126" s="39"/>
      <c r="CY126" s="39"/>
      <c r="CZ126" s="39"/>
      <c r="DA126" s="39"/>
      <c r="DB126" s="39"/>
      <c r="DC126" s="39"/>
      <c r="DD126" s="39"/>
      <c r="DE126" s="39"/>
      <c r="DF126" s="39"/>
      <c r="DG126" s="39"/>
      <c r="DH126" s="39"/>
      <c r="DI126" s="39"/>
      <c r="DJ126" s="39"/>
      <c r="DK126" s="39"/>
      <c r="DL126" s="39"/>
      <c r="DM126" s="39"/>
      <c r="DN126" s="39"/>
      <c r="DO126" s="39"/>
      <c r="DP126" s="39"/>
      <c r="DQ126" s="39"/>
      <c r="DR126" s="39"/>
      <c r="DS126" s="39"/>
      <c r="DT126" s="39"/>
      <c r="DU126" s="39"/>
      <c r="DV126" s="39"/>
      <c r="DW126" s="39"/>
      <c r="DX126" s="39"/>
    </row>
    <row r="127" spans="1:128" s="25" customFormat="1" ht="135" hidden="1" customHeight="1" x14ac:dyDescent="0.2">
      <c r="A127" s="665" t="str">
        <f>'CONTEXTO E IDENTIFICACIÓN'!A73</f>
        <v>R19</v>
      </c>
      <c r="B127" s="297" t="s">
        <v>39</v>
      </c>
      <c r="C127" s="365" t="str">
        <f>'CONTEXTO E IDENTIFICACIÓN'!D$73</f>
        <v>Gestión de Información Geográfica</v>
      </c>
      <c r="D127" s="365" t="str">
        <f>'CONTEXTO E IDENTIFICACIÓN'!F$73</f>
        <v>Gestión Cartográfica</v>
      </c>
      <c r="E127" s="629" t="str">
        <f>'CONTEXTO E IDENTIFICACIÓN'!N73</f>
        <v>Posibilidad de pérdida Económica y Reputacional por incumplimiento de las especificaciones y estándares de producción cartográfica debido a:
1. Alta rotación de personal que genera pérdida de recurso humano con conocimiento y experticia en los procesos.
2. Desconocimiento por parte del equipo técnico de las especificaciones y estándares de producción o del marco de la infraestructura de datos espaciales ICDE
3. Insuficiente comunicación y socialización de los procesos cartográficos y metodologías de trabajo.
4. Falta de verificación del cumplimiento de normatividad vigente, estándares o especificaciones técnicas durante las diferentes etapas del proceso de producción de información cartográfica básica
5. Daño de los equipos tecnológicos especializados para la producción cartográfica.
6. Falta o insuficiente mantenimiento y/o calibración de equipos de oficina y de campo (topográficos y estaciones de trabajo)
7. Fallas u obsolescencia de la cámara aérea digital
8. Insuficiente software especializado
9. Los datos recopilados durante los trabajos realizados en campo, en algunas ocasiones no cumplen las especificaciones técnicas.
10. Inadecuada capacidad de la infraestructura tecnológica para la producción cartográfica
11. Revisión de los productos cartográficos sin la metodología adecuada para determinar el cumplimiento de los estándares o especificaciones técnicas
12. Débil revisión de la aplicación de los lineamientos de la ICDE durante el proceso de producción cartográfica.</v>
      </c>
      <c r="F127" s="632">
        <f>'PROB E IMPACTO INHERENTE'!H27</f>
        <v>0.6</v>
      </c>
      <c r="G127" s="635">
        <f>'PROB E IMPACTO INHERENTE'!P27</f>
        <v>0.6</v>
      </c>
      <c r="H127" s="317">
        <v>1</v>
      </c>
      <c r="I127" s="286" t="s">
        <v>1010</v>
      </c>
      <c r="J127" s="287" t="s">
        <v>1009</v>
      </c>
      <c r="K127" s="287" t="s">
        <v>524</v>
      </c>
      <c r="L127" s="287" t="str">
        <f t="shared" si="18"/>
        <v>El responsable de la administración de los equipos,
 antes y después de la comisión realiza verificación de equipos para control terrestre y clasificación de campo para realizar el trabajo asignado llevando a cabo pruebas de funcionamiento. En caso de encontrar fallas en los equipos, los reporta al responsable del almacén para que actualice el listado sobre el estado operativo de los equipos y se programe su revisión y mantenimiento respectivo.
 Evidencia: Formato con el registro de Verificación de equipos e instrumentos auxiliares geodésicos y topográficos.</v>
      </c>
      <c r="M127" s="286" t="s">
        <v>264</v>
      </c>
      <c r="N127" s="288" t="s">
        <v>7</v>
      </c>
      <c r="O127" s="254" t="s">
        <v>16</v>
      </c>
      <c r="P127" s="251">
        <f>+IF(O127=FÓRMULAS!$E$4,FÓRMULAS!$F$4,IF(O127=FÓRMULAS!$E$5,FÓRMULAS!$F$5,IF(O127=FÓRMULAS!$E$6,FÓRMULAS!$F$6,"")))</f>
        <v>0.25</v>
      </c>
      <c r="Q127" s="251" t="str">
        <f>+IF(OR(O127=FÓRMULAS!$O$4,O127=FÓRMULAS!$O$5),FÓRMULAS!$P$5,IF(O127=FÓRMULAS!$O$6,FÓRMULAS!$P$6,""))</f>
        <v>Probabilidad</v>
      </c>
      <c r="R127" s="254" t="s">
        <v>103</v>
      </c>
      <c r="S127" s="251">
        <f>+IF(R127=FÓRMULAS!$H$4,FÓRMULAS!$I$4,IF(R127=FÓRMULAS!$H$5,FÓRMULAS!$I$5,""))</f>
        <v>0.15</v>
      </c>
      <c r="T127" s="259" t="s">
        <v>902</v>
      </c>
      <c r="U127" s="259" t="s">
        <v>903</v>
      </c>
      <c r="V127" s="259" t="s">
        <v>904</v>
      </c>
      <c r="W127" s="251">
        <f t="shared" si="19"/>
        <v>0.4</v>
      </c>
      <c r="X127" s="251">
        <f>IF(Q127=FÓRMULAS!$P$5,F$127-(F$127*W127),F$127)</f>
        <v>0.36</v>
      </c>
      <c r="Y127" s="321">
        <f>IF(Q127=FÓRMULAS!$P$6,G$127-(G$127*W127),G$127)</f>
        <v>0.6</v>
      </c>
      <c r="Z127" s="638">
        <f t="shared" ref="Z127:AA127" si="21">+IF(X130="","",X130)</f>
        <v>0.6</v>
      </c>
      <c r="AA127" s="641">
        <f t="shared" si="21"/>
        <v>0.6</v>
      </c>
      <c r="AB127" s="324">
        <v>0</v>
      </c>
      <c r="AC127" s="288">
        <v>0</v>
      </c>
      <c r="AD127" s="288">
        <v>0</v>
      </c>
      <c r="AE127" s="288">
        <v>0</v>
      </c>
      <c r="AF127" s="289">
        <v>0</v>
      </c>
      <c r="AG127" s="281" t="s">
        <v>6</v>
      </c>
      <c r="AH127" s="51" t="s">
        <v>16</v>
      </c>
      <c r="AI127" s="51" t="s">
        <v>6</v>
      </c>
      <c r="AJ127" s="51" t="s">
        <v>6</v>
      </c>
      <c r="AK127" s="51" t="s">
        <v>6</v>
      </c>
      <c r="AL127" s="51" t="s">
        <v>25</v>
      </c>
      <c r="AM127" s="24" t="s">
        <v>103</v>
      </c>
      <c r="AN127" s="24" t="s">
        <v>87</v>
      </c>
      <c r="AO127" s="24" t="s">
        <v>89</v>
      </c>
      <c r="AP127" s="24" t="s">
        <v>91</v>
      </c>
      <c r="AQ127" s="24" t="s">
        <v>99</v>
      </c>
      <c r="AR127" s="51" t="s">
        <v>94</v>
      </c>
      <c r="AS127" s="51" t="s">
        <v>96</v>
      </c>
      <c r="AT127" s="51" t="s">
        <v>98</v>
      </c>
      <c r="AU127" s="24">
        <v>15</v>
      </c>
      <c r="AV127" s="24">
        <v>15</v>
      </c>
      <c r="AW127" s="24">
        <v>15</v>
      </c>
      <c r="AX127" s="24">
        <v>15</v>
      </c>
      <c r="AY127" s="24">
        <v>15</v>
      </c>
      <c r="AZ127" s="24">
        <v>15</v>
      </c>
      <c r="BA127" s="24">
        <v>10</v>
      </c>
      <c r="BB127" s="49">
        <v>100</v>
      </c>
      <c r="BC127" s="26" t="s">
        <v>138</v>
      </c>
      <c r="BD127" s="26" t="s">
        <v>138</v>
      </c>
      <c r="BE127" s="50">
        <v>1</v>
      </c>
      <c r="BF127" s="650">
        <v>1</v>
      </c>
      <c r="BG127" s="50">
        <v>1</v>
      </c>
      <c r="BH127" s="650">
        <v>1</v>
      </c>
    </row>
    <row r="128" spans="1:128" s="25" customFormat="1" ht="116.25" hidden="1" customHeight="1" x14ac:dyDescent="0.2">
      <c r="A128" s="666"/>
      <c r="B128" s="41" t="s">
        <v>39</v>
      </c>
      <c r="C128" s="366" t="str">
        <f>'CONTEXTO E IDENTIFICACIÓN'!D$73</f>
        <v>Gestión de Información Geográfica</v>
      </c>
      <c r="D128" s="366" t="str">
        <f>'CONTEXTO E IDENTIFICACIÓN'!F$73</f>
        <v>Gestión Cartográfica</v>
      </c>
      <c r="E128" s="630"/>
      <c r="F128" s="633"/>
      <c r="G128" s="636"/>
      <c r="H128" s="318">
        <v>2</v>
      </c>
      <c r="I128" s="274" t="s">
        <v>1012</v>
      </c>
      <c r="J128" s="275" t="s">
        <v>1011</v>
      </c>
      <c r="K128" s="275" t="s">
        <v>528</v>
      </c>
      <c r="L128" s="275" t="str">
        <f t="shared" si="18"/>
        <v>El Líder de la Producción Cartográfica , en cada etapa de elaboración del producto cartográfico, verifica el cumplimiento de especificaciones y estándares de producción de la etapa anterior, registrando las observaciones en los formatos de listas de chequeo o de aseguramiento de la calidad. En caso de encontrar algún incumplimiento, informa al Profesional Líder de la producción cartografica para que se tomen las acciones pertinentes. 
Evidencias: Formatos de listas de chequeo o de aseguramiento de la calidad</v>
      </c>
      <c r="M128" s="274" t="s">
        <v>265</v>
      </c>
      <c r="N128" s="24" t="s">
        <v>7</v>
      </c>
      <c r="O128" s="255" t="s">
        <v>16</v>
      </c>
      <c r="P128" s="252">
        <f>+IF(O128=FÓRMULAS!$E$4,FÓRMULAS!$F$4,IF(O128=FÓRMULAS!$E$5,FÓRMULAS!$F$5,IF(O128=FÓRMULAS!$E$6,FÓRMULAS!$F$6,"")))</f>
        <v>0.25</v>
      </c>
      <c r="Q128" s="252" t="str">
        <f>+IF(OR(O128=FÓRMULAS!$O$4,O128=FÓRMULAS!$O$5),FÓRMULAS!$P$5,IF(O128=FÓRMULAS!$O$6,FÓRMULAS!$P$6,""))</f>
        <v>Probabilidad</v>
      </c>
      <c r="R128" s="255" t="s">
        <v>103</v>
      </c>
      <c r="S128" s="252">
        <f>+IF(R128=FÓRMULAS!$H$4,FÓRMULAS!$I$4,IF(R128=FÓRMULAS!$H$5,FÓRMULAS!$I$5,""))</f>
        <v>0.15</v>
      </c>
      <c r="T128" s="260" t="s">
        <v>902</v>
      </c>
      <c r="U128" s="260" t="s">
        <v>903</v>
      </c>
      <c r="V128" s="260" t="s">
        <v>904</v>
      </c>
      <c r="W128" s="252">
        <f t="shared" si="19"/>
        <v>0.4</v>
      </c>
      <c r="X128" s="252">
        <f>IF(Q128=FÓRMULAS!$P$5,F$127-(F$127*W128),F$127)</f>
        <v>0.36</v>
      </c>
      <c r="Y128" s="322">
        <f>IF(Q128=FÓRMULAS!$P$6,G$127-(G$127*W128),G$127)</f>
        <v>0.6</v>
      </c>
      <c r="Z128" s="639"/>
      <c r="AA128" s="642"/>
      <c r="AB128" s="325">
        <v>0</v>
      </c>
      <c r="AC128" s="24">
        <v>0</v>
      </c>
      <c r="AD128" s="24">
        <v>0</v>
      </c>
      <c r="AE128" s="24">
        <v>0</v>
      </c>
      <c r="AF128" s="290">
        <v>0</v>
      </c>
      <c r="AG128" s="281" t="s">
        <v>6</v>
      </c>
      <c r="AH128" s="51" t="s">
        <v>16</v>
      </c>
      <c r="AI128" s="51" t="s">
        <v>6</v>
      </c>
      <c r="AJ128" s="51" t="s">
        <v>6</v>
      </c>
      <c r="AK128" s="51" t="s">
        <v>6</v>
      </c>
      <c r="AL128" s="51" t="s">
        <v>25</v>
      </c>
      <c r="AM128" s="24" t="s">
        <v>103</v>
      </c>
      <c r="AN128" s="24" t="s">
        <v>87</v>
      </c>
      <c r="AO128" s="24" t="s">
        <v>89</v>
      </c>
      <c r="AP128" s="24" t="s">
        <v>91</v>
      </c>
      <c r="AQ128" s="24" t="s">
        <v>99</v>
      </c>
      <c r="AR128" s="51" t="s">
        <v>94</v>
      </c>
      <c r="AS128" s="51" t="s">
        <v>97</v>
      </c>
      <c r="AT128" s="51" t="s">
        <v>98</v>
      </c>
      <c r="AU128" s="24">
        <v>15</v>
      </c>
      <c r="AV128" s="24">
        <v>15</v>
      </c>
      <c r="AW128" s="24">
        <v>15</v>
      </c>
      <c r="AX128" s="24">
        <v>15</v>
      </c>
      <c r="AY128" s="24">
        <v>15</v>
      </c>
      <c r="AZ128" s="24">
        <v>0</v>
      </c>
      <c r="BA128" s="24">
        <v>10</v>
      </c>
      <c r="BB128" s="49">
        <v>85</v>
      </c>
      <c r="BC128" s="26" t="s">
        <v>138</v>
      </c>
      <c r="BD128" s="26" t="s">
        <v>138</v>
      </c>
      <c r="BE128" s="50">
        <v>1</v>
      </c>
      <c r="BF128" s="650"/>
      <c r="BG128" s="50">
        <v>1</v>
      </c>
      <c r="BH128" s="650"/>
    </row>
    <row r="129" spans="1:60" s="25" customFormat="1" ht="96" hidden="1" customHeight="1" x14ac:dyDescent="0.2">
      <c r="A129" s="666"/>
      <c r="B129" s="41" t="s">
        <v>39</v>
      </c>
      <c r="C129" s="366" t="str">
        <f>'CONTEXTO E IDENTIFICACIÓN'!D$73</f>
        <v>Gestión de Información Geográfica</v>
      </c>
      <c r="D129" s="366" t="str">
        <f>'CONTEXTO E IDENTIFICACIÓN'!F$73</f>
        <v>Gestión Cartográfica</v>
      </c>
      <c r="E129" s="630"/>
      <c r="F129" s="633"/>
      <c r="G129" s="636"/>
      <c r="H129" s="318">
        <v>3</v>
      </c>
      <c r="I129" s="274" t="s">
        <v>1013</v>
      </c>
      <c r="J129" s="275" t="s">
        <v>525</v>
      </c>
      <c r="K129" s="275" t="s">
        <v>529</v>
      </c>
      <c r="L129" s="275" t="str">
        <f t="shared" si="18"/>
        <v>El Profesional líder en validación de productos cartográficos, en cada proyecto realiza el seguimiento y control a los elementos de calidad establecidos en las especificaciones técnicas vigentes, mediante muestreo y verificación del cumplimiento de las mismas en los productos finales establecidos. En caso de presentarse no conformidades se genera un reporte para definir los tipos de ajuste a realizar si los hay, realizando la respectiva devolución hasta que cumpla con los parámetros de calidad.  
Evidencia: Informe de aprobación o rechazo del producto cartográfico</v>
      </c>
      <c r="M129" s="274" t="s">
        <v>187</v>
      </c>
      <c r="N129" s="24" t="s">
        <v>7</v>
      </c>
      <c r="O129" s="255" t="s">
        <v>16</v>
      </c>
      <c r="P129" s="252">
        <f>+IF(O129=FÓRMULAS!$E$4,FÓRMULAS!$F$4,IF(O129=FÓRMULAS!$E$5,FÓRMULAS!$F$5,IF(O129=FÓRMULAS!$E$6,FÓRMULAS!$F$6,"")))</f>
        <v>0.25</v>
      </c>
      <c r="Q129" s="252" t="str">
        <f>+IF(OR(O129=FÓRMULAS!$O$4,O129=FÓRMULAS!$O$5),FÓRMULAS!$P$5,IF(O129=FÓRMULAS!$O$6,FÓRMULAS!$P$6,""))</f>
        <v>Probabilidad</v>
      </c>
      <c r="R129" s="255" t="s">
        <v>103</v>
      </c>
      <c r="S129" s="252">
        <f>+IF(R129=FÓRMULAS!$H$4,FÓRMULAS!$I$4,IF(R129=FÓRMULAS!$H$5,FÓRMULAS!$I$5,""))</f>
        <v>0.15</v>
      </c>
      <c r="T129" s="260" t="s">
        <v>902</v>
      </c>
      <c r="U129" s="260" t="s">
        <v>903</v>
      </c>
      <c r="V129" s="260" t="s">
        <v>904</v>
      </c>
      <c r="W129" s="252">
        <f t="shared" si="19"/>
        <v>0.4</v>
      </c>
      <c r="X129" s="252">
        <f>IF(Q129=FÓRMULAS!$P$5,F$127-(F$127*W129),F$127)</f>
        <v>0.36</v>
      </c>
      <c r="Y129" s="322">
        <f>IF(Q129=FÓRMULAS!$P$6,G$127-(G$127*W129),G$127)</f>
        <v>0.6</v>
      </c>
      <c r="Z129" s="639"/>
      <c r="AA129" s="642"/>
      <c r="AB129" s="325">
        <v>0</v>
      </c>
      <c r="AC129" s="24">
        <v>0</v>
      </c>
      <c r="AD129" s="24">
        <v>0</v>
      </c>
      <c r="AE129" s="24">
        <v>0</v>
      </c>
      <c r="AF129" s="290">
        <v>0</v>
      </c>
      <c r="AG129" s="281" t="s">
        <v>6</v>
      </c>
      <c r="AH129" s="51" t="s">
        <v>16</v>
      </c>
      <c r="AI129" s="51" t="s">
        <v>6</v>
      </c>
      <c r="AJ129" s="51" t="s">
        <v>6</v>
      </c>
      <c r="AK129" s="51" t="s">
        <v>6</v>
      </c>
      <c r="AL129" s="51" t="s">
        <v>25</v>
      </c>
      <c r="AM129" s="24" t="s">
        <v>103</v>
      </c>
      <c r="AN129" s="24" t="s">
        <v>87</v>
      </c>
      <c r="AO129" s="24" t="s">
        <v>89</v>
      </c>
      <c r="AP129" s="24" t="s">
        <v>91</v>
      </c>
      <c r="AQ129" s="24" t="s">
        <v>99</v>
      </c>
      <c r="AR129" s="51" t="s">
        <v>94</v>
      </c>
      <c r="AS129" s="51" t="s">
        <v>96</v>
      </c>
      <c r="AT129" s="51" t="s">
        <v>98</v>
      </c>
      <c r="AU129" s="24">
        <v>15</v>
      </c>
      <c r="AV129" s="24">
        <v>15</v>
      </c>
      <c r="AW129" s="24">
        <v>15</v>
      </c>
      <c r="AX129" s="24">
        <v>15</v>
      </c>
      <c r="AY129" s="24">
        <v>15</v>
      </c>
      <c r="AZ129" s="24">
        <v>15</v>
      </c>
      <c r="BA129" s="24">
        <v>10</v>
      </c>
      <c r="BB129" s="49">
        <v>100</v>
      </c>
      <c r="BC129" s="26" t="s">
        <v>138</v>
      </c>
      <c r="BD129" s="26" t="s">
        <v>138</v>
      </c>
      <c r="BE129" s="50">
        <v>1</v>
      </c>
      <c r="BF129" s="650"/>
      <c r="BG129" s="50">
        <v>1</v>
      </c>
      <c r="BH129" s="650"/>
    </row>
    <row r="130" spans="1:60" s="25" customFormat="1" ht="66.599999999999994" hidden="1" customHeight="1" thickBot="1" x14ac:dyDescent="0.25">
      <c r="A130" s="667"/>
      <c r="B130" s="298"/>
      <c r="C130" s="367" t="str">
        <f>'CONTEXTO E IDENTIFICACIÓN'!D$73</f>
        <v>Gestión de Información Geográfica</v>
      </c>
      <c r="D130" s="367" t="str">
        <f>'CONTEXTO E IDENTIFICACIÓN'!F$73</f>
        <v>Gestión Cartográfica</v>
      </c>
      <c r="E130" s="631"/>
      <c r="F130" s="634"/>
      <c r="G130" s="637"/>
      <c r="H130" s="319">
        <v>4</v>
      </c>
      <c r="I130" s="292"/>
      <c r="J130" s="293"/>
      <c r="K130" s="293"/>
      <c r="L130" s="293" t="str">
        <f t="shared" si="18"/>
        <v xml:space="preserve">  </v>
      </c>
      <c r="M130" s="292"/>
      <c r="N130" s="294"/>
      <c r="O130" s="256"/>
      <c r="P130" s="253" t="str">
        <f>+IF(O130=FÓRMULAS!$E$4,FÓRMULAS!$F$4,IF(O130=FÓRMULAS!$E$5,FÓRMULAS!$F$5,IF(O130=FÓRMULAS!$E$6,FÓRMULAS!$F$6,"")))</f>
        <v/>
      </c>
      <c r="Q130" s="253" t="str">
        <f>+IF(OR(O130=FÓRMULAS!$O$4,O130=FÓRMULAS!$O$5),FÓRMULAS!$P$5,IF(O130=FÓRMULAS!$O$6,FÓRMULAS!$P$6,""))</f>
        <v/>
      </c>
      <c r="R130" s="256"/>
      <c r="S130" s="253" t="str">
        <f>+IF(R130=FÓRMULAS!$H$4,FÓRMULAS!$I$4,IF(R130=FÓRMULAS!$H$5,FÓRMULAS!$I$5,""))</f>
        <v/>
      </c>
      <c r="T130" s="261"/>
      <c r="U130" s="261"/>
      <c r="V130" s="261"/>
      <c r="W130" s="253" t="str">
        <f t="shared" si="19"/>
        <v/>
      </c>
      <c r="X130" s="253">
        <f>IF(Q130=FÓRMULAS!$P$5,F$127-(F$127*W130),F$127)</f>
        <v>0.6</v>
      </c>
      <c r="Y130" s="323">
        <f>IF(Q130=FÓRMULAS!$P$6,G$127-(G$127*W130),G$127)</f>
        <v>0.6</v>
      </c>
      <c r="Z130" s="640"/>
      <c r="AA130" s="643"/>
      <c r="AB130" s="326"/>
      <c r="AC130" s="294"/>
      <c r="AD130" s="294"/>
      <c r="AE130" s="294"/>
      <c r="AF130" s="295"/>
      <c r="AG130" s="281"/>
      <c r="AH130" s="51"/>
      <c r="AI130" s="51"/>
      <c r="AJ130" s="51"/>
      <c r="AK130" s="51"/>
      <c r="AL130" s="51"/>
      <c r="AM130" s="24"/>
      <c r="AN130" s="24"/>
      <c r="AO130" s="24"/>
      <c r="AP130" s="24"/>
      <c r="AQ130" s="24"/>
      <c r="AR130" s="51"/>
      <c r="AS130" s="51"/>
      <c r="AT130" s="51"/>
      <c r="AU130" s="24"/>
      <c r="AV130" s="24"/>
      <c r="AW130" s="24"/>
      <c r="AX130" s="24"/>
      <c r="AY130" s="24"/>
      <c r="AZ130" s="24"/>
      <c r="BA130" s="24"/>
      <c r="BB130" s="49"/>
      <c r="BC130" s="26"/>
      <c r="BD130" s="26"/>
      <c r="BE130" s="50"/>
      <c r="BF130" s="48"/>
      <c r="BG130" s="50"/>
      <c r="BH130" s="48"/>
    </row>
    <row r="131" spans="1:60" s="25" customFormat="1" ht="118.5" hidden="1" customHeight="1" x14ac:dyDescent="0.2">
      <c r="A131" s="626" t="str">
        <f>'CONTEXTO E IDENTIFICACIÓN'!A74</f>
        <v>R20</v>
      </c>
      <c r="B131" s="297" t="s">
        <v>39</v>
      </c>
      <c r="C131" s="365" t="str">
        <f>'CONTEXTO E IDENTIFICACIÓN'!D$74</f>
        <v>Gestión de Información Geográfica</v>
      </c>
      <c r="D131" s="365" t="str">
        <f>'CONTEXTO E IDENTIFICACIÓN'!F$74</f>
        <v>Gestión Cartográfica</v>
      </c>
      <c r="E131" s="629" t="str">
        <f>'CONTEXTO E IDENTIFICACIÓN'!N74</f>
        <v>Posibilidad de pérdida Reputacional por incumplimiento de los tiempos programados para la atención de requerimientos de usuarios internos y externos en la producción, actualización y disposición de información cartográfica básica debido a:
1. Orden público que limita el acceso a las zonas en el trabajo en campo.
2. Condiciones climatológicas adversas.
3. Eventos externos que impiden realizar la producción o actualización de la información cartográfica.
4. Fallas en los equipos usados
5. Planeación inadecuada
6. Demoras en la actualización de software y hardware 
7. Insuficiente software licenciado.
8. Demoras en los procesos de contratación de personal.
9. Problemas en la consecución de insumos para la producción cartográfica</v>
      </c>
      <c r="F131" s="632">
        <f>'PROB E IMPACTO INHERENTE'!H28</f>
        <v>0.8</v>
      </c>
      <c r="G131" s="635">
        <f>'PROB E IMPACTO INHERENTE'!P28</f>
        <v>0.8</v>
      </c>
      <c r="H131" s="317">
        <v>1</v>
      </c>
      <c r="I131" s="286" t="s">
        <v>522</v>
      </c>
      <c r="J131" s="287" t="s">
        <v>526</v>
      </c>
      <c r="K131" s="287" t="s">
        <v>530</v>
      </c>
      <c r="L131" s="287" t="str">
        <f t="shared" si="18"/>
        <v>El Funcionario o contratista del GIT de Producción Cartográfica  verifica las condiciones de orden público en la zona de trabajo, comunicándose con las autoridades civiles y militares del lugar, y gestiona los permisos o autorizaciones con esas autoridades. En caso de no obtener los permisos se reporta al  profesional encargado del GIT de Producción Cartográfica para posponer la comisión de campo hasta que las condiciones de seguridad sean las adecuadas, solicitando prórrogas con los usuarios externos 
Evidencia: Correos electrónicos remitidos a las autoridades civiles y militares del lugar, documentos de autoridades civiles y militares (cuando aplique) y/o prórrogas al contrato (cuando aplique).</v>
      </c>
      <c r="M131" s="286" t="s">
        <v>266</v>
      </c>
      <c r="N131" s="288" t="s">
        <v>7</v>
      </c>
      <c r="O131" s="254" t="s">
        <v>16</v>
      </c>
      <c r="P131" s="251">
        <f>+IF(O131=FÓRMULAS!$E$4,FÓRMULAS!$F$4,IF(O131=FÓRMULAS!$E$5,FÓRMULAS!$F$5,IF(O131=FÓRMULAS!$E$6,FÓRMULAS!$F$6,"")))</f>
        <v>0.25</v>
      </c>
      <c r="Q131" s="251" t="str">
        <f>+IF(OR(O131=FÓRMULAS!$O$4,O131=FÓRMULAS!$O$5),FÓRMULAS!$P$5,IF(O131=FÓRMULAS!$O$6,FÓRMULAS!$P$6,""))</f>
        <v>Probabilidad</v>
      </c>
      <c r="R131" s="254" t="s">
        <v>103</v>
      </c>
      <c r="S131" s="251">
        <f>+IF(R131=FÓRMULAS!$H$4,FÓRMULAS!$I$4,IF(R131=FÓRMULAS!$H$5,FÓRMULAS!$I$5,""))</f>
        <v>0.15</v>
      </c>
      <c r="T131" s="259" t="s">
        <v>902</v>
      </c>
      <c r="U131" s="259" t="s">
        <v>903</v>
      </c>
      <c r="V131" s="259" t="s">
        <v>904</v>
      </c>
      <c r="W131" s="251">
        <f t="shared" si="19"/>
        <v>0.4</v>
      </c>
      <c r="X131" s="251">
        <f>IF(Q131=FÓRMULAS!$P$5,F$131-(F$131*W131),F$131)</f>
        <v>0.48</v>
      </c>
      <c r="Y131" s="321">
        <f>IF(Q131=FÓRMULAS!$P$6,G$131-(G$131*W131),G$131)</f>
        <v>0.8</v>
      </c>
      <c r="Z131" s="638">
        <f t="shared" ref="Z131:AA131" si="22">+IF(X134="","",X134)</f>
        <v>0.8</v>
      </c>
      <c r="AA131" s="641">
        <f t="shared" si="22"/>
        <v>0.8</v>
      </c>
      <c r="AB131" s="324">
        <v>0</v>
      </c>
      <c r="AC131" s="288">
        <v>0</v>
      </c>
      <c r="AD131" s="288">
        <v>0</v>
      </c>
      <c r="AE131" s="288">
        <v>0</v>
      </c>
      <c r="AF131" s="289">
        <v>0</v>
      </c>
      <c r="AG131" s="281" t="s">
        <v>6</v>
      </c>
      <c r="AH131" s="51" t="s">
        <v>18</v>
      </c>
      <c r="AI131" s="51" t="s">
        <v>19</v>
      </c>
      <c r="AJ131" s="51" t="s">
        <v>6</v>
      </c>
      <c r="AK131" s="51" t="s">
        <v>6</v>
      </c>
      <c r="AL131" s="51" t="s">
        <v>25</v>
      </c>
      <c r="AM131" s="24" t="s">
        <v>103</v>
      </c>
      <c r="AN131" s="24" t="s">
        <v>87</v>
      </c>
      <c r="AO131" s="24" t="s">
        <v>89</v>
      </c>
      <c r="AP131" s="24" t="s">
        <v>91</v>
      </c>
      <c r="AQ131" s="24" t="s">
        <v>93</v>
      </c>
      <c r="AR131" s="51" t="s">
        <v>94</v>
      </c>
      <c r="AS131" s="51" t="s">
        <v>96</v>
      </c>
      <c r="AT131" s="51" t="s">
        <v>98</v>
      </c>
      <c r="AU131" s="24">
        <v>15</v>
      </c>
      <c r="AV131" s="24">
        <v>15</v>
      </c>
      <c r="AW131" s="24">
        <v>15</v>
      </c>
      <c r="AX131" s="24">
        <v>0</v>
      </c>
      <c r="AY131" s="24">
        <v>15</v>
      </c>
      <c r="AZ131" s="24">
        <v>15</v>
      </c>
      <c r="BA131" s="24">
        <v>10</v>
      </c>
      <c r="BB131" s="49">
        <v>85</v>
      </c>
      <c r="BC131" s="26" t="s">
        <v>138</v>
      </c>
      <c r="BD131" s="26" t="s">
        <v>138</v>
      </c>
      <c r="BE131" s="50">
        <v>0</v>
      </c>
      <c r="BF131" s="650">
        <v>0</v>
      </c>
      <c r="BG131" s="50">
        <v>0</v>
      </c>
      <c r="BH131" s="650">
        <v>0</v>
      </c>
    </row>
    <row r="132" spans="1:60" s="25" customFormat="1" ht="109.7" hidden="1" customHeight="1" x14ac:dyDescent="0.2">
      <c r="A132" s="627"/>
      <c r="B132" s="41" t="s">
        <v>39</v>
      </c>
      <c r="C132" s="366" t="str">
        <f>'CONTEXTO E IDENTIFICACIÓN'!D$74</f>
        <v>Gestión de Información Geográfica</v>
      </c>
      <c r="D132" s="366" t="str">
        <f>'CONTEXTO E IDENTIFICACIÓN'!F$74</f>
        <v>Gestión Cartográfica</v>
      </c>
      <c r="E132" s="630"/>
      <c r="F132" s="633"/>
      <c r="G132" s="636"/>
      <c r="H132" s="318">
        <v>2</v>
      </c>
      <c r="I132" s="274" t="s">
        <v>523</v>
      </c>
      <c r="J132" s="275" t="s">
        <v>527</v>
      </c>
      <c r="K132" s="275" t="s">
        <v>531</v>
      </c>
      <c r="L132" s="275" t="str">
        <f t="shared" si="18"/>
        <v xml:space="preserve">El Coordinador del GIT de Producción Cartográfica realiza seguimiento y control periódico a los cronogramas de trabajo y estándares de producción, indagando con los líderes de las etapas del proceso de producción a través de mesas de trabajo, los inconvenientes presentados o retrasos en las actividades. En caso de identificarse retrasos en la programación se definen los correctivos que se deben tomar para cumplir con la meta. 
Evidencia: Actas de reunión, correos electrónicos, grabaciones de reunión u otro material soporte de las mesas de trabajo realizadas. </v>
      </c>
      <c r="M132" s="274" t="s">
        <v>267</v>
      </c>
      <c r="N132" s="24" t="s">
        <v>7</v>
      </c>
      <c r="O132" s="255" t="s">
        <v>16</v>
      </c>
      <c r="P132" s="252">
        <f>+IF(O132=FÓRMULAS!$E$4,FÓRMULAS!$F$4,IF(O132=FÓRMULAS!$E$5,FÓRMULAS!$F$5,IF(O132=FÓRMULAS!$E$6,FÓRMULAS!$F$6,"")))</f>
        <v>0.25</v>
      </c>
      <c r="Q132" s="252" t="str">
        <f>+IF(OR(O132=FÓRMULAS!$O$4,O132=FÓRMULAS!$O$5),FÓRMULAS!$P$5,IF(O132=FÓRMULAS!$O$6,FÓRMULAS!$P$6,""))</f>
        <v>Probabilidad</v>
      </c>
      <c r="R132" s="255" t="s">
        <v>103</v>
      </c>
      <c r="S132" s="252">
        <f>+IF(R132=FÓRMULAS!$H$4,FÓRMULAS!$I$4,IF(R132=FÓRMULAS!$H$5,FÓRMULAS!$I$5,""))</f>
        <v>0.15</v>
      </c>
      <c r="T132" s="260" t="s">
        <v>902</v>
      </c>
      <c r="U132" s="260" t="s">
        <v>903</v>
      </c>
      <c r="V132" s="260" t="s">
        <v>904</v>
      </c>
      <c r="W132" s="252">
        <f t="shared" si="19"/>
        <v>0.4</v>
      </c>
      <c r="X132" s="252">
        <f>IF(Q132=FÓRMULAS!$P$5,F$131-(F$131*W132),F$131)</f>
        <v>0.48</v>
      </c>
      <c r="Y132" s="322">
        <f>IF(Q132=FÓRMULAS!$P$6,G$131-(G$131*W132),G$131)</f>
        <v>0.8</v>
      </c>
      <c r="Z132" s="639"/>
      <c r="AA132" s="642"/>
      <c r="AB132" s="325">
        <v>0</v>
      </c>
      <c r="AC132" s="24">
        <v>0</v>
      </c>
      <c r="AD132" s="24">
        <v>0</v>
      </c>
      <c r="AE132" s="24">
        <v>0</v>
      </c>
      <c r="AF132" s="290">
        <v>0</v>
      </c>
      <c r="AG132" s="281" t="s">
        <v>6</v>
      </c>
      <c r="AH132" s="51" t="s">
        <v>16</v>
      </c>
      <c r="AI132" s="51" t="s">
        <v>6</v>
      </c>
      <c r="AJ132" s="51" t="s">
        <v>6</v>
      </c>
      <c r="AK132" s="51" t="s">
        <v>6</v>
      </c>
      <c r="AL132" s="51" t="s">
        <v>25</v>
      </c>
      <c r="AM132" s="24" t="s">
        <v>103</v>
      </c>
      <c r="AN132" s="24" t="s">
        <v>87</v>
      </c>
      <c r="AO132" s="24" t="s">
        <v>90</v>
      </c>
      <c r="AP132" s="24" t="s">
        <v>91</v>
      </c>
      <c r="AQ132" s="24" t="s">
        <v>99</v>
      </c>
      <c r="AR132" s="51" t="s">
        <v>94</v>
      </c>
      <c r="AS132" s="51" t="s">
        <v>96</v>
      </c>
      <c r="AT132" s="51" t="s">
        <v>98</v>
      </c>
      <c r="AU132" s="24">
        <v>15</v>
      </c>
      <c r="AV132" s="24">
        <v>0</v>
      </c>
      <c r="AW132" s="24">
        <v>15</v>
      </c>
      <c r="AX132" s="24">
        <v>15</v>
      </c>
      <c r="AY132" s="24">
        <v>15</v>
      </c>
      <c r="AZ132" s="24">
        <v>15</v>
      </c>
      <c r="BA132" s="24">
        <v>10</v>
      </c>
      <c r="BB132" s="49">
        <v>85</v>
      </c>
      <c r="BC132" s="26" t="s">
        <v>138</v>
      </c>
      <c r="BD132" s="26" t="s">
        <v>138</v>
      </c>
      <c r="BE132" s="50">
        <v>0</v>
      </c>
      <c r="BF132" s="650"/>
      <c r="BG132" s="50">
        <v>0</v>
      </c>
      <c r="BH132" s="650"/>
    </row>
    <row r="133" spans="1:60" s="25" customFormat="1" ht="11.25" hidden="1" customHeight="1" x14ac:dyDescent="0.2">
      <c r="A133" s="627"/>
      <c r="B133" s="41"/>
      <c r="C133" s="366" t="str">
        <f>'CONTEXTO E IDENTIFICACIÓN'!D$74</f>
        <v>Gestión de Información Geográfica</v>
      </c>
      <c r="D133" s="366" t="str">
        <f>'CONTEXTO E IDENTIFICACIÓN'!F$74</f>
        <v>Gestión Cartográfica</v>
      </c>
      <c r="E133" s="630"/>
      <c r="F133" s="633"/>
      <c r="G133" s="636"/>
      <c r="H133" s="318">
        <v>3</v>
      </c>
      <c r="I133" s="274"/>
      <c r="J133" s="275"/>
      <c r="K133" s="275"/>
      <c r="L133" s="275" t="str">
        <f t="shared" si="18"/>
        <v xml:space="preserve">  </v>
      </c>
      <c r="M133" s="274"/>
      <c r="N133" s="24"/>
      <c r="O133" s="255"/>
      <c r="P133" s="252" t="str">
        <f>+IF(O133=FÓRMULAS!$E$4,FÓRMULAS!$F$4,IF(O133=FÓRMULAS!$E$5,FÓRMULAS!$F$5,IF(O133=FÓRMULAS!$E$6,FÓRMULAS!$F$6,"")))</f>
        <v/>
      </c>
      <c r="Q133" s="252" t="str">
        <f>+IF(OR(O133=FÓRMULAS!$O$4,O133=FÓRMULAS!$O$5),FÓRMULAS!$P$5,IF(O133=FÓRMULAS!$O$6,FÓRMULAS!$P$6,""))</f>
        <v/>
      </c>
      <c r="R133" s="255"/>
      <c r="S133" s="252" t="str">
        <f>+IF(R133=FÓRMULAS!$H$4,FÓRMULAS!$I$4,IF(R133=FÓRMULAS!$H$5,FÓRMULAS!$I$5,""))</f>
        <v/>
      </c>
      <c r="T133" s="260"/>
      <c r="U133" s="260"/>
      <c r="V133" s="260"/>
      <c r="W133" s="252" t="str">
        <f t="shared" si="19"/>
        <v/>
      </c>
      <c r="X133" s="252">
        <f>IF(Q133=FÓRMULAS!$P$5,F$131-(F$131*W133),F$131)</f>
        <v>0.8</v>
      </c>
      <c r="Y133" s="322">
        <f>IF(Q133=FÓRMULAS!$P$6,G$131-(G$131*W133),G$131)</f>
        <v>0.8</v>
      </c>
      <c r="Z133" s="639"/>
      <c r="AA133" s="642"/>
      <c r="AB133" s="325"/>
      <c r="AC133" s="24"/>
      <c r="AD133" s="24"/>
      <c r="AE133" s="24"/>
      <c r="AF133" s="290"/>
      <c r="AG133" s="281"/>
      <c r="AH133" s="60"/>
      <c r="AI133" s="60"/>
      <c r="AJ133" s="60"/>
      <c r="AK133" s="60"/>
      <c r="AL133" s="60"/>
      <c r="AM133" s="24"/>
      <c r="AN133" s="24"/>
      <c r="AO133" s="24"/>
      <c r="AP133" s="24"/>
      <c r="AQ133" s="24"/>
      <c r="AR133" s="60"/>
      <c r="AS133" s="60"/>
      <c r="AT133" s="60"/>
      <c r="AU133" s="24"/>
      <c r="AV133" s="24"/>
      <c r="AW133" s="24"/>
      <c r="AX133" s="24"/>
      <c r="AY133" s="24"/>
      <c r="AZ133" s="24"/>
      <c r="BA133" s="24"/>
      <c r="BB133" s="58"/>
      <c r="BC133" s="26"/>
      <c r="BD133" s="26"/>
      <c r="BE133" s="57"/>
      <c r="BF133" s="59"/>
      <c r="BG133" s="57"/>
      <c r="BH133" s="59"/>
    </row>
    <row r="134" spans="1:60" s="25" customFormat="1" ht="12.75" hidden="1" customHeight="1" thickBot="1" x14ac:dyDescent="0.25">
      <c r="A134" s="628"/>
      <c r="B134" s="298"/>
      <c r="C134" s="367" t="str">
        <f>'CONTEXTO E IDENTIFICACIÓN'!D$74</f>
        <v>Gestión de Información Geográfica</v>
      </c>
      <c r="D134" s="367" t="str">
        <f>'CONTEXTO E IDENTIFICACIÓN'!F$74</f>
        <v>Gestión Cartográfica</v>
      </c>
      <c r="E134" s="631"/>
      <c r="F134" s="634"/>
      <c r="G134" s="637"/>
      <c r="H134" s="319">
        <v>4</v>
      </c>
      <c r="I134" s="292"/>
      <c r="J134" s="293"/>
      <c r="K134" s="293"/>
      <c r="L134" s="293" t="str">
        <f t="shared" si="18"/>
        <v xml:space="preserve">  </v>
      </c>
      <c r="M134" s="292"/>
      <c r="N134" s="294"/>
      <c r="O134" s="256"/>
      <c r="P134" s="253" t="str">
        <f>+IF(O134=FÓRMULAS!$E$4,FÓRMULAS!$F$4,IF(O134=FÓRMULAS!$E$5,FÓRMULAS!$F$5,IF(O134=FÓRMULAS!$E$6,FÓRMULAS!$F$6,"")))</f>
        <v/>
      </c>
      <c r="Q134" s="253" t="str">
        <f>+IF(OR(O134=FÓRMULAS!$O$4,O134=FÓRMULAS!$O$5),FÓRMULAS!$P$5,IF(O134=FÓRMULAS!$O$6,FÓRMULAS!$P$6,""))</f>
        <v/>
      </c>
      <c r="R134" s="256"/>
      <c r="S134" s="253" t="str">
        <f>+IF(R134=FÓRMULAS!$H$4,FÓRMULAS!$I$4,IF(R134=FÓRMULAS!$H$5,FÓRMULAS!$I$5,""))</f>
        <v/>
      </c>
      <c r="T134" s="261"/>
      <c r="U134" s="261"/>
      <c r="V134" s="261"/>
      <c r="W134" s="253" t="str">
        <f t="shared" si="19"/>
        <v/>
      </c>
      <c r="X134" s="253">
        <f>IF(Q134=FÓRMULAS!$P$5,F$131-(F$131*W134),F$131)</f>
        <v>0.8</v>
      </c>
      <c r="Y134" s="323">
        <f>IF(Q134=FÓRMULAS!$P$6,G$131-(G$131*W134),G$131)</f>
        <v>0.8</v>
      </c>
      <c r="Z134" s="640"/>
      <c r="AA134" s="643"/>
      <c r="AB134" s="326"/>
      <c r="AC134" s="294"/>
      <c r="AD134" s="294"/>
      <c r="AE134" s="294"/>
      <c r="AF134" s="295"/>
      <c r="AG134" s="281"/>
      <c r="AH134" s="60"/>
      <c r="AI134" s="60"/>
      <c r="AJ134" s="60"/>
      <c r="AK134" s="60"/>
      <c r="AL134" s="60"/>
      <c r="AM134" s="24"/>
      <c r="AN134" s="24"/>
      <c r="AO134" s="24"/>
      <c r="AP134" s="24"/>
      <c r="AQ134" s="24"/>
      <c r="AR134" s="60"/>
      <c r="AS134" s="60"/>
      <c r="AT134" s="60"/>
      <c r="AU134" s="24"/>
      <c r="AV134" s="24"/>
      <c r="AW134" s="24"/>
      <c r="AX134" s="24"/>
      <c r="AY134" s="24"/>
      <c r="AZ134" s="24"/>
      <c r="BA134" s="24"/>
      <c r="BB134" s="58"/>
      <c r="BC134" s="26"/>
      <c r="BD134" s="26"/>
      <c r="BE134" s="57"/>
      <c r="BF134" s="59"/>
      <c r="BG134" s="57"/>
      <c r="BH134" s="59"/>
    </row>
    <row r="135" spans="1:60" s="25" customFormat="1" ht="105" hidden="1" customHeight="1" x14ac:dyDescent="0.2">
      <c r="A135" s="626" t="str">
        <f>'CONTEXTO E IDENTIFICACIÓN'!A75</f>
        <v>R21</v>
      </c>
      <c r="B135" s="297" t="s">
        <v>39</v>
      </c>
      <c r="C135" s="365" t="str">
        <f>'CONTEXTO E IDENTIFICACIÓN'!D$75</f>
        <v>Gestión de Información Geográfica</v>
      </c>
      <c r="D135" s="365" t="str">
        <f>'CONTEXTO E IDENTIFICACIÓN'!F$75</f>
        <v>Gestión Cartográfica</v>
      </c>
      <c r="E135" s="629" t="str">
        <f>'CONTEXTO E IDENTIFICACIÓN'!N75</f>
        <v>Posibilidad de pérdida Reputacional por recibir dádivas para alterar u omitir información en las diferentes etapas del proceso de producción cartográfica básica para beneficio propio o de un particular. debido a :
1. Falta de verificación del cumplimiento de normatividad vigente, estándares o especificaciones técnicas durante las diferentes etapas del proceso de producción de información cartográfica básica.
2. Falta de apropiación de valores éticos 
3. Falta de control en el manejo de la información
4. Acceso no autorizado a recursos tecnológicos y sistemas de información del proceso cartográfico
5. Tráfico de influencias y/o amiguismos</v>
      </c>
      <c r="F135" s="632">
        <f>'PROB E IMPACTO INHERENTE'!H29</f>
        <v>0.4</v>
      </c>
      <c r="G135" s="635">
        <f>'PROB E IMPACTO INHERENTE'!P29</f>
        <v>1</v>
      </c>
      <c r="H135" s="317">
        <v>1</v>
      </c>
      <c r="I135" s="286" t="s">
        <v>532</v>
      </c>
      <c r="J135" s="287" t="s">
        <v>534</v>
      </c>
      <c r="K135" s="287" t="s">
        <v>536</v>
      </c>
      <c r="L135" s="287" t="str">
        <f t="shared" si="18"/>
        <v>El Coordinador del GIT perteneciente a la Subdirección de Geografía y Cartografía mínimo una vez al año verifica los roles de los usuarios en el aplicativo GEOCARTO, el acceso a las carpetas en los servidores y la restricción de dispositivos externos, conforme a las funciones y responsabilidades que tiene cada funcionario o contratista; y reporta al GIT de Administración de la información geodésica, cartográfica y geográfica a través de correo electrónico. En caso de encontrar diferencias, solicita el cambio respectivo.
Evidencia: Correo electrónico informando los resultados de la verificación de roles y usuarios.</v>
      </c>
      <c r="M135" s="286" t="s">
        <v>188</v>
      </c>
      <c r="N135" s="288" t="s">
        <v>7</v>
      </c>
      <c r="O135" s="254" t="s">
        <v>16</v>
      </c>
      <c r="P135" s="251">
        <f>+IF(O135=FÓRMULAS!$E$4,FÓRMULAS!$F$4,IF(O135=FÓRMULAS!$E$5,FÓRMULAS!$F$5,IF(O135=FÓRMULAS!$E$6,FÓRMULAS!$F$6,"")))</f>
        <v>0.25</v>
      </c>
      <c r="Q135" s="251" t="str">
        <f>+IF(OR(O135=FÓRMULAS!$O$4,O135=FÓRMULAS!$O$5),FÓRMULAS!$P$5,IF(O135=FÓRMULAS!$O$6,FÓRMULAS!$P$6,""))</f>
        <v>Probabilidad</v>
      </c>
      <c r="R135" s="254" t="s">
        <v>103</v>
      </c>
      <c r="S135" s="251">
        <f>+IF(R135=FÓRMULAS!$H$4,FÓRMULAS!$I$4,IF(R135=FÓRMULAS!$H$5,FÓRMULAS!$I$5,""))</f>
        <v>0.15</v>
      </c>
      <c r="T135" s="259" t="s">
        <v>902</v>
      </c>
      <c r="U135" s="259" t="s">
        <v>909</v>
      </c>
      <c r="V135" s="259" t="s">
        <v>904</v>
      </c>
      <c r="W135" s="251">
        <f t="shared" si="19"/>
        <v>0.4</v>
      </c>
      <c r="X135" s="251">
        <f>IF(Q135=FÓRMULAS!$P$5,F$135-(F$135*W135),F$135)</f>
        <v>0.24</v>
      </c>
      <c r="Y135" s="321">
        <f>IF(Q135=FÓRMULAS!$P$6,G$135-(G$135*W135),G$135)</f>
        <v>1</v>
      </c>
      <c r="Z135" s="638">
        <f t="shared" ref="Z135:AA135" si="23">+IF(X138="","",X138)</f>
        <v>0.4</v>
      </c>
      <c r="AA135" s="641">
        <f t="shared" si="23"/>
        <v>1</v>
      </c>
      <c r="AB135" s="324">
        <v>1</v>
      </c>
      <c r="AC135" s="288">
        <v>0</v>
      </c>
      <c r="AD135" s="288">
        <v>1</v>
      </c>
      <c r="AE135" s="288">
        <v>0</v>
      </c>
      <c r="AF135" s="289">
        <v>0</v>
      </c>
      <c r="AG135" s="281" t="s">
        <v>19</v>
      </c>
      <c r="AH135" s="51" t="s">
        <v>16</v>
      </c>
      <c r="AI135" s="51" t="s">
        <v>6</v>
      </c>
      <c r="AJ135" s="51" t="s">
        <v>6</v>
      </c>
      <c r="AK135" s="51" t="s">
        <v>6</v>
      </c>
      <c r="AL135" s="51" t="s">
        <v>24</v>
      </c>
      <c r="AM135" s="24" t="s">
        <v>103</v>
      </c>
      <c r="AN135" s="24" t="s">
        <v>87</v>
      </c>
      <c r="AO135" s="24" t="s">
        <v>89</v>
      </c>
      <c r="AP135" s="24" t="s">
        <v>91</v>
      </c>
      <c r="AQ135" s="24" t="s">
        <v>99</v>
      </c>
      <c r="AR135" s="51" t="s">
        <v>94</v>
      </c>
      <c r="AS135" s="51" t="s">
        <v>96</v>
      </c>
      <c r="AT135" s="51" t="s">
        <v>98</v>
      </c>
      <c r="AU135" s="24">
        <v>15</v>
      </c>
      <c r="AV135" s="24">
        <v>15</v>
      </c>
      <c r="AW135" s="24">
        <v>15</v>
      </c>
      <c r="AX135" s="24">
        <v>15</v>
      </c>
      <c r="AY135" s="24">
        <v>15</v>
      </c>
      <c r="AZ135" s="24">
        <v>15</v>
      </c>
      <c r="BA135" s="24">
        <v>10</v>
      </c>
      <c r="BB135" s="49">
        <v>100</v>
      </c>
      <c r="BC135" s="26" t="s">
        <v>138</v>
      </c>
      <c r="BD135" s="26" t="s">
        <v>138</v>
      </c>
      <c r="BE135" s="50">
        <v>0</v>
      </c>
      <c r="BF135" s="650">
        <v>1</v>
      </c>
      <c r="BG135" s="50">
        <v>2</v>
      </c>
      <c r="BH135" s="650">
        <v>0</v>
      </c>
    </row>
    <row r="136" spans="1:60" s="25" customFormat="1" ht="84" hidden="1" customHeight="1" x14ac:dyDescent="0.2">
      <c r="A136" s="627"/>
      <c r="B136" s="41" t="s">
        <v>39</v>
      </c>
      <c r="C136" s="366" t="str">
        <f>'CONTEXTO E IDENTIFICACIÓN'!D$75</f>
        <v>Gestión de Información Geográfica</v>
      </c>
      <c r="D136" s="366" t="str">
        <f>'CONTEXTO E IDENTIFICACIÓN'!F$75</f>
        <v>Gestión Cartográfica</v>
      </c>
      <c r="E136" s="630"/>
      <c r="F136" s="633"/>
      <c r="G136" s="636"/>
      <c r="H136" s="318">
        <v>2</v>
      </c>
      <c r="I136" s="274" t="s">
        <v>533</v>
      </c>
      <c r="J136" s="275" t="s">
        <v>535</v>
      </c>
      <c r="K136" s="275" t="s">
        <v>537</v>
      </c>
      <c r="L136" s="275" t="str">
        <f t="shared" si="18"/>
        <v>El Coordinador del GIT o su delegado perteneciente a la Subdirección de Geografía y Cartografía , cada vez que se registra una solicitud en GEOCARTO, debe revisar la solicitud de productos para usuarios y aprobarla a través de este software, corroborando su pertinencia. En caso de encontrar una solicitud de una información que no se requiera para el trabajo a realizar, la rechaza a través de GEOCARTO.  
Evidencia: Pantallazo y/o listado de las solicitudes del sistema GEOCARTO aprobadas.</v>
      </c>
      <c r="M136" s="274" t="s">
        <v>268</v>
      </c>
      <c r="N136" s="24" t="s">
        <v>7</v>
      </c>
      <c r="O136" s="255" t="s">
        <v>16</v>
      </c>
      <c r="P136" s="252">
        <f>+IF(O136=FÓRMULAS!$E$4,FÓRMULAS!$F$4,IF(O136=FÓRMULAS!$E$5,FÓRMULAS!$F$5,IF(O136=FÓRMULAS!$E$6,FÓRMULAS!$F$6,"")))</f>
        <v>0.25</v>
      </c>
      <c r="Q136" s="252" t="str">
        <f>+IF(OR(O136=FÓRMULAS!$O$4,O136=FÓRMULAS!$O$5),FÓRMULAS!$P$5,IF(O136=FÓRMULAS!$O$6,FÓRMULAS!$P$6,""))</f>
        <v>Probabilidad</v>
      </c>
      <c r="R136" s="255" t="s">
        <v>103</v>
      </c>
      <c r="S136" s="252">
        <f>+IF(R136=FÓRMULAS!$H$4,FÓRMULAS!$I$4,IF(R136=FÓRMULAS!$H$5,FÓRMULAS!$I$5,""))</f>
        <v>0.15</v>
      </c>
      <c r="T136" s="260" t="s">
        <v>902</v>
      </c>
      <c r="U136" s="260" t="s">
        <v>903</v>
      </c>
      <c r="V136" s="260" t="s">
        <v>904</v>
      </c>
      <c r="W136" s="252">
        <f t="shared" si="19"/>
        <v>0.4</v>
      </c>
      <c r="X136" s="252">
        <f>IF(Q136=FÓRMULAS!$P$5,F$135-(F$135*W136),F$135)</f>
        <v>0.24</v>
      </c>
      <c r="Y136" s="322">
        <f>IF(Q136=FÓRMULAS!$P$6,G$135-(G$135*W136),G$135)</f>
        <v>1</v>
      </c>
      <c r="Z136" s="639"/>
      <c r="AA136" s="642"/>
      <c r="AB136" s="325">
        <v>0</v>
      </c>
      <c r="AC136" s="24">
        <v>0</v>
      </c>
      <c r="AD136" s="24">
        <v>0</v>
      </c>
      <c r="AE136" s="24">
        <v>0</v>
      </c>
      <c r="AF136" s="290">
        <v>0</v>
      </c>
      <c r="AG136" s="281" t="s">
        <v>6</v>
      </c>
      <c r="AH136" s="51" t="s">
        <v>16</v>
      </c>
      <c r="AI136" s="51" t="s">
        <v>6</v>
      </c>
      <c r="AJ136" s="51" t="s">
        <v>6</v>
      </c>
      <c r="AK136" s="51" t="s">
        <v>6</v>
      </c>
      <c r="AL136" s="51" t="s">
        <v>26</v>
      </c>
      <c r="AM136" s="24" t="s">
        <v>103</v>
      </c>
      <c r="AN136" s="24" t="s">
        <v>87</v>
      </c>
      <c r="AO136" s="24" t="s">
        <v>89</v>
      </c>
      <c r="AP136" s="24" t="s">
        <v>91</v>
      </c>
      <c r="AQ136" s="24" t="s">
        <v>99</v>
      </c>
      <c r="AR136" s="51" t="s">
        <v>94</v>
      </c>
      <c r="AS136" s="51" t="s">
        <v>96</v>
      </c>
      <c r="AT136" s="51" t="s">
        <v>98</v>
      </c>
      <c r="AU136" s="24">
        <v>15</v>
      </c>
      <c r="AV136" s="24">
        <v>15</v>
      </c>
      <c r="AW136" s="24">
        <v>15</v>
      </c>
      <c r="AX136" s="24">
        <v>15</v>
      </c>
      <c r="AY136" s="24">
        <v>15</v>
      </c>
      <c r="AZ136" s="24">
        <v>15</v>
      </c>
      <c r="BA136" s="24">
        <v>10</v>
      </c>
      <c r="BB136" s="49">
        <v>100</v>
      </c>
      <c r="BC136" s="26" t="s">
        <v>138</v>
      </c>
      <c r="BD136" s="26" t="s">
        <v>138</v>
      </c>
      <c r="BE136" s="50">
        <v>2</v>
      </c>
      <c r="BF136" s="650"/>
      <c r="BG136" s="50">
        <v>2</v>
      </c>
      <c r="BH136" s="650"/>
    </row>
    <row r="137" spans="1:60" s="25" customFormat="1" ht="25.5" hidden="1" x14ac:dyDescent="0.2">
      <c r="A137" s="627"/>
      <c r="B137" s="41"/>
      <c r="C137" s="366" t="str">
        <f>'CONTEXTO E IDENTIFICACIÓN'!D$75</f>
        <v>Gestión de Información Geográfica</v>
      </c>
      <c r="D137" s="366" t="str">
        <f>'CONTEXTO E IDENTIFICACIÓN'!F$75</f>
        <v>Gestión Cartográfica</v>
      </c>
      <c r="E137" s="630"/>
      <c r="F137" s="633"/>
      <c r="G137" s="636"/>
      <c r="H137" s="318">
        <v>3</v>
      </c>
      <c r="I137" s="274"/>
      <c r="J137" s="275"/>
      <c r="K137" s="275"/>
      <c r="L137" s="275" t="str">
        <f t="shared" si="18"/>
        <v xml:space="preserve">  </v>
      </c>
      <c r="M137" s="274"/>
      <c r="N137" s="24"/>
      <c r="O137" s="255"/>
      <c r="P137" s="252" t="str">
        <f>+IF(O137=FÓRMULAS!$E$4,FÓRMULAS!$F$4,IF(O137=FÓRMULAS!$E$5,FÓRMULAS!$F$5,IF(O137=FÓRMULAS!$E$6,FÓRMULAS!$F$6,"")))</f>
        <v/>
      </c>
      <c r="Q137" s="252" t="str">
        <f>+IF(OR(O137=FÓRMULAS!$O$4,O137=FÓRMULAS!$O$5),FÓRMULAS!$P$5,IF(O137=FÓRMULAS!$O$6,FÓRMULAS!$P$6,""))</f>
        <v/>
      </c>
      <c r="R137" s="255"/>
      <c r="S137" s="252" t="str">
        <f>+IF(R137=FÓRMULAS!$H$4,FÓRMULAS!$I$4,IF(R137=FÓRMULAS!$H$5,FÓRMULAS!$I$5,""))</f>
        <v/>
      </c>
      <c r="T137" s="260"/>
      <c r="U137" s="260"/>
      <c r="V137" s="260"/>
      <c r="W137" s="252" t="str">
        <f t="shared" si="19"/>
        <v/>
      </c>
      <c r="X137" s="252">
        <f>IF(Q137=FÓRMULAS!$P$5,F$135-(F$135*W137),F$135)</f>
        <v>0.4</v>
      </c>
      <c r="Y137" s="322">
        <f>IF(Q137=FÓRMULAS!$P$6,G$135-(G$135*W137),G$135)</f>
        <v>1</v>
      </c>
      <c r="Z137" s="639"/>
      <c r="AA137" s="642"/>
      <c r="AB137" s="325"/>
      <c r="AC137" s="24"/>
      <c r="AD137" s="24"/>
      <c r="AE137" s="24"/>
      <c r="AF137" s="290"/>
      <c r="AG137" s="281"/>
      <c r="AH137" s="60"/>
      <c r="AI137" s="60"/>
      <c r="AJ137" s="60"/>
      <c r="AK137" s="60"/>
      <c r="AL137" s="60"/>
      <c r="AM137" s="24"/>
      <c r="AN137" s="24"/>
      <c r="AO137" s="24"/>
      <c r="AP137" s="24"/>
      <c r="AQ137" s="24"/>
      <c r="AR137" s="60"/>
      <c r="AS137" s="60"/>
      <c r="AT137" s="60"/>
      <c r="AU137" s="24"/>
      <c r="AV137" s="24"/>
      <c r="AW137" s="24"/>
      <c r="AX137" s="24"/>
      <c r="AY137" s="24"/>
      <c r="AZ137" s="24"/>
      <c r="BA137" s="24"/>
      <c r="BB137" s="58"/>
      <c r="BC137" s="26"/>
      <c r="BD137" s="26"/>
      <c r="BE137" s="57"/>
      <c r="BF137" s="59"/>
      <c r="BG137" s="57"/>
      <c r="BH137" s="59"/>
    </row>
    <row r="138" spans="1:60" s="25" customFormat="1" ht="26.25" hidden="1" thickBot="1" x14ac:dyDescent="0.25">
      <c r="A138" s="628"/>
      <c r="B138" s="298"/>
      <c r="C138" s="367" t="str">
        <f>'CONTEXTO E IDENTIFICACIÓN'!D$75</f>
        <v>Gestión de Información Geográfica</v>
      </c>
      <c r="D138" s="367" t="str">
        <f>'CONTEXTO E IDENTIFICACIÓN'!F$75</f>
        <v>Gestión Cartográfica</v>
      </c>
      <c r="E138" s="631"/>
      <c r="F138" s="634"/>
      <c r="G138" s="637"/>
      <c r="H138" s="319">
        <v>4</v>
      </c>
      <c r="I138" s="292"/>
      <c r="J138" s="293"/>
      <c r="K138" s="293"/>
      <c r="L138" s="293" t="str">
        <f t="shared" si="18"/>
        <v xml:space="preserve">  </v>
      </c>
      <c r="M138" s="292"/>
      <c r="N138" s="294"/>
      <c r="O138" s="256"/>
      <c r="P138" s="253" t="str">
        <f>+IF(O138=FÓRMULAS!$E$4,FÓRMULAS!$F$4,IF(O138=FÓRMULAS!$E$5,FÓRMULAS!$F$5,IF(O138=FÓRMULAS!$E$6,FÓRMULAS!$F$6,"")))</f>
        <v/>
      </c>
      <c r="Q138" s="253" t="str">
        <f>+IF(OR(O138=FÓRMULAS!$O$4,O138=FÓRMULAS!$O$5),FÓRMULAS!$P$5,IF(O138=FÓRMULAS!$O$6,FÓRMULAS!$P$6,""))</f>
        <v/>
      </c>
      <c r="R138" s="256"/>
      <c r="S138" s="253" t="str">
        <f>+IF(R138=FÓRMULAS!$H$4,FÓRMULAS!$I$4,IF(R138=FÓRMULAS!$H$5,FÓRMULAS!$I$5,""))</f>
        <v/>
      </c>
      <c r="T138" s="261"/>
      <c r="U138" s="261"/>
      <c r="V138" s="261"/>
      <c r="W138" s="253" t="str">
        <f t="shared" si="19"/>
        <v/>
      </c>
      <c r="X138" s="253">
        <f>IF(Q138=FÓRMULAS!$P$5,F$135-(F$135*W138),F$135)</f>
        <v>0.4</v>
      </c>
      <c r="Y138" s="323">
        <f>IF(Q138=FÓRMULAS!$P$6,G$135-(G$135*W138),G$135)</f>
        <v>1</v>
      </c>
      <c r="Z138" s="640"/>
      <c r="AA138" s="643"/>
      <c r="AB138" s="326"/>
      <c r="AC138" s="294"/>
      <c r="AD138" s="294"/>
      <c r="AE138" s="294"/>
      <c r="AF138" s="295"/>
      <c r="AG138" s="281"/>
      <c r="AH138" s="60"/>
      <c r="AI138" s="60"/>
      <c r="AJ138" s="60"/>
      <c r="AK138" s="60"/>
      <c r="AL138" s="60"/>
      <c r="AM138" s="24"/>
      <c r="AN138" s="24"/>
      <c r="AO138" s="24"/>
      <c r="AP138" s="24"/>
      <c r="AQ138" s="24"/>
      <c r="AR138" s="60"/>
      <c r="AS138" s="60"/>
      <c r="AT138" s="60"/>
      <c r="AU138" s="24"/>
      <c r="AV138" s="24"/>
      <c r="AW138" s="24"/>
      <c r="AX138" s="24"/>
      <c r="AY138" s="24"/>
      <c r="AZ138" s="24"/>
      <c r="BA138" s="24"/>
      <c r="BB138" s="58"/>
      <c r="BC138" s="26"/>
      <c r="BD138" s="26"/>
      <c r="BE138" s="57"/>
      <c r="BF138" s="59"/>
      <c r="BG138" s="57"/>
      <c r="BH138" s="59"/>
    </row>
    <row r="139" spans="1:60" s="25" customFormat="1" ht="168" hidden="1" customHeight="1" x14ac:dyDescent="0.2">
      <c r="A139" s="626" t="str">
        <f>'CONTEXTO E IDENTIFICACIÓN'!A76</f>
        <v>R22</v>
      </c>
      <c r="B139" s="297" t="s">
        <v>40</v>
      </c>
      <c r="C139" s="365" t="str">
        <f>'CONTEXTO E IDENTIFICACIÓN'!D$76</f>
        <v>Gestión de Información Geográfica</v>
      </c>
      <c r="D139" s="365" t="str">
        <f>'CONTEXTO E IDENTIFICACIÓN'!F$76</f>
        <v>Gestión Agrológica</v>
      </c>
      <c r="E139" s="629" t="str">
        <f>'CONTEXTO E IDENTIFICACIÓN'!N76</f>
        <v>Posibilidad de pérdida Económica y Reputacional por incumplimiento en la elaboración de los productos programados en el proceso de Gestión Agrológica debido a:
1. Insuficiencia y recortes en el presupuesto asignado.
2. Entrega de productos supeditados al suministro de insumos por parte de terceros lo que dificulta la entrega de los mismos.
3. Problemas de orden público a nivel nacional que pueden afectar las actividades de campo.
4. Planeación inadecuada de las actividades de los estudios agrológicos.
5. Aplicación parcial de los documentos del SGI
6. Personal contratado no idoneo para la ejecución de actividades en el proceso de Gestión Agrológica</v>
      </c>
      <c r="F139" s="632">
        <f>'PROB E IMPACTO INHERENTE'!H30</f>
        <v>1</v>
      </c>
      <c r="G139" s="635">
        <f>'PROB E IMPACTO INHERENTE'!P30</f>
        <v>0.6</v>
      </c>
      <c r="H139" s="317">
        <v>1</v>
      </c>
      <c r="I139" s="286" t="s">
        <v>538</v>
      </c>
      <c r="J139" s="287" t="s">
        <v>1093</v>
      </c>
      <c r="K139" s="287" t="s">
        <v>1094</v>
      </c>
      <c r="L139" s="287" t="str">
        <f t="shared" si="18"/>
        <v xml:space="preserve"> El Subdirector de Agrología realiza reuniones de seguimiento trimestral al reporte y análisis de las metas e indicadores, con el fin de verificar el cumplimiento en la generación de los productos programados por el proceso de Gestión Agrológica. En caso de que se detecten desviaciones se analizan las causas y se determinan las acciones que deben adelantar los responsables.
 Evidencia: Reporte del seguimiento de metas e indicadores y acciones evidenciados en el actas de reuniones y/o registro de asistencia.</v>
      </c>
      <c r="M139" s="286" t="s">
        <v>302</v>
      </c>
      <c r="N139" s="288" t="s">
        <v>7</v>
      </c>
      <c r="O139" s="254" t="s">
        <v>16</v>
      </c>
      <c r="P139" s="251">
        <f>+IF(O139=FÓRMULAS!$E$4,FÓRMULAS!$F$4,IF(O139=FÓRMULAS!$E$5,FÓRMULAS!$F$5,IF(O139=FÓRMULAS!$E$6,FÓRMULAS!$F$6,"")))</f>
        <v>0.25</v>
      </c>
      <c r="Q139" s="251" t="str">
        <f>+IF(OR(O139=FÓRMULAS!$O$4,O139=FÓRMULAS!$O$5),FÓRMULAS!$P$5,IF(O139=FÓRMULAS!$O$6,FÓRMULAS!$P$6,""))</f>
        <v>Probabilidad</v>
      </c>
      <c r="R139" s="254" t="s">
        <v>103</v>
      </c>
      <c r="S139" s="251">
        <f>+IF(R139=FÓRMULAS!$H$4,FÓRMULAS!$I$4,IF(R139=FÓRMULAS!$H$5,FÓRMULAS!$I$5,""))</f>
        <v>0.15</v>
      </c>
      <c r="T139" s="259" t="s">
        <v>902</v>
      </c>
      <c r="U139" s="259" t="s">
        <v>903</v>
      </c>
      <c r="V139" s="259" t="s">
        <v>904</v>
      </c>
      <c r="W139" s="251">
        <f t="shared" si="19"/>
        <v>0.4</v>
      </c>
      <c r="X139" s="251">
        <f>IF(Q139=FÓRMULAS!$P$5,F$139-(F$139*W139),F$139)</f>
        <v>0.6</v>
      </c>
      <c r="Y139" s="321">
        <f>IF(Q139=FÓRMULAS!$P$6,G$139-(G$139*W139),G$139)</f>
        <v>0.6</v>
      </c>
      <c r="Z139" s="638">
        <f t="shared" ref="Z139:AA139" si="24">+IF(X142="","",X142)</f>
        <v>1</v>
      </c>
      <c r="AA139" s="641">
        <f t="shared" si="24"/>
        <v>0.6</v>
      </c>
      <c r="AB139" s="324">
        <f t="shared" ref="AB139:AB151" si="25">+SUM(AC139:AF139)</f>
        <v>4</v>
      </c>
      <c r="AC139" s="288">
        <v>1</v>
      </c>
      <c r="AD139" s="288">
        <v>1</v>
      </c>
      <c r="AE139" s="288">
        <v>1</v>
      </c>
      <c r="AF139" s="289">
        <v>1</v>
      </c>
      <c r="AG139" s="281" t="s">
        <v>19</v>
      </c>
      <c r="AH139" s="51" t="s">
        <v>16</v>
      </c>
      <c r="AI139" s="51" t="s">
        <v>6</v>
      </c>
      <c r="AJ139" s="51" t="s">
        <v>6</v>
      </c>
      <c r="AK139" s="51" t="s">
        <v>6</v>
      </c>
      <c r="AL139" s="51" t="s">
        <v>57</v>
      </c>
      <c r="AM139" s="24" t="s">
        <v>103</v>
      </c>
      <c r="AN139" s="24" t="s">
        <v>87</v>
      </c>
      <c r="AO139" s="24" t="s">
        <v>89</v>
      </c>
      <c r="AP139" s="24" t="s">
        <v>91</v>
      </c>
      <c r="AQ139" s="24" t="str">
        <f t="shared" ref="AQ139:AQ148" si="26">+IF(AH139="Preventivo","Prevenir",IF(AH139="Detectivo","Detectar","No es un control"))</f>
        <v>Prevenir</v>
      </c>
      <c r="AR139" s="51" t="s">
        <v>94</v>
      </c>
      <c r="AS139" s="51" t="s">
        <v>96</v>
      </c>
      <c r="AT139" s="51" t="s">
        <v>98</v>
      </c>
      <c r="AU139" s="24">
        <f t="shared" ref="AU139:AU148" si="27">+IF(AN139=$AN$6,$AN$10,$AN$11)</f>
        <v>15</v>
      </c>
      <c r="AV139" s="24">
        <f t="shared" ref="AV139:AV148" si="28">+IF(AO139=$AO$6,$AO$10,$AO$11)</f>
        <v>15</v>
      </c>
      <c r="AW139" s="24">
        <f t="shared" ref="AW139:AW148" si="29">+IF(AP139=$AP$6,$AP$10,$AP$11)</f>
        <v>15</v>
      </c>
      <c r="AX139" s="24">
        <f t="shared" ref="AX139:AX148" si="30">IF(AQ139=$AQ$6,$AQ$10,IF(AQ139=$AQ$7,$AQ$11,0))</f>
        <v>15</v>
      </c>
      <c r="AY139" s="24">
        <f t="shared" ref="AY139:AY148" si="31">+IF(AR139=$AR$6,$AR$10,$AR$11)</f>
        <v>15</v>
      </c>
      <c r="AZ139" s="24">
        <f t="shared" ref="AZ139:AZ148" si="32">+IF(AS139=$AS$6,$AS$10,$AS$11)</f>
        <v>15</v>
      </c>
      <c r="BA139" s="24">
        <f t="shared" ref="BA139:BA148" si="33">IF(AT139=$AT$6,$AT$10,IF(AT139=$AT$7,$AT$11,0))</f>
        <v>10</v>
      </c>
      <c r="BB139" s="49">
        <f t="shared" ref="BB139:BB148" si="34">SUM(AU139:BA139)</f>
        <v>100</v>
      </c>
      <c r="BC139" s="26" t="s">
        <v>138</v>
      </c>
      <c r="BD139" s="26" t="s">
        <v>138</v>
      </c>
      <c r="BE139" s="50" t="e">
        <f>IF(#REF!=#REF!,0,IF(AND(#REF!="Fuerte",BC139="Directamente"),2,IF(AND(#REF!="Moderado",BC139="Directamente"),1,0)))</f>
        <v>#REF!</v>
      </c>
      <c r="BF139" s="48" t="e">
        <f>+AVERAGE(BE139:BE139)</f>
        <v>#REF!</v>
      </c>
      <c r="BG139" s="50" t="e">
        <f>IF(C139=#REF!,0,IF(AND(#REF!="Fuerte",BC139="Indirectamente"),1,IF(AND(#REF!="Fuerte",BC139="Directamente"),2,IF(AND(#REF!="Moderado",BC139="Directamente"),1,0))))</f>
        <v>#REF!</v>
      </c>
      <c r="BH139" s="48" t="e">
        <f>+AVERAGE(BG139:BG139)</f>
        <v>#REF!</v>
      </c>
    </row>
    <row r="140" spans="1:60" s="25" customFormat="1" ht="16.5" hidden="1" customHeight="1" x14ac:dyDescent="0.2">
      <c r="A140" s="627"/>
      <c r="B140" s="41"/>
      <c r="C140" s="366" t="str">
        <f>'CONTEXTO E IDENTIFICACIÓN'!D$76</f>
        <v>Gestión de Información Geográfica</v>
      </c>
      <c r="D140" s="366" t="str">
        <f>'CONTEXTO E IDENTIFICACIÓN'!F$76</f>
        <v>Gestión Agrológica</v>
      </c>
      <c r="E140" s="630"/>
      <c r="F140" s="633"/>
      <c r="G140" s="636"/>
      <c r="H140" s="318">
        <v>2</v>
      </c>
      <c r="I140" s="274"/>
      <c r="J140" s="275"/>
      <c r="K140" s="275"/>
      <c r="L140" s="275" t="str">
        <f t="shared" si="18"/>
        <v xml:space="preserve">  </v>
      </c>
      <c r="M140" s="274"/>
      <c r="N140" s="24"/>
      <c r="O140" s="255"/>
      <c r="P140" s="252" t="str">
        <f>+IF(O140=FÓRMULAS!$E$4,FÓRMULAS!$F$4,IF(O140=FÓRMULAS!$E$5,FÓRMULAS!$F$5,IF(O140=FÓRMULAS!$E$6,FÓRMULAS!$F$6,"")))</f>
        <v/>
      </c>
      <c r="Q140" s="252" t="str">
        <f>+IF(OR(O140=FÓRMULAS!$O$4,O140=FÓRMULAS!$O$5),FÓRMULAS!$P$5,IF(O140=FÓRMULAS!$O$6,FÓRMULAS!$P$6,""))</f>
        <v/>
      </c>
      <c r="R140" s="255"/>
      <c r="S140" s="252" t="str">
        <f>+IF(R140=FÓRMULAS!$H$4,FÓRMULAS!$I$4,IF(R140=FÓRMULAS!$H$5,FÓRMULAS!$I$5,""))</f>
        <v/>
      </c>
      <c r="T140" s="260"/>
      <c r="U140" s="260"/>
      <c r="V140" s="260"/>
      <c r="W140" s="252" t="str">
        <f t="shared" si="19"/>
        <v/>
      </c>
      <c r="X140" s="252">
        <f>IF(Q140=FÓRMULAS!$P$5,F$139-(F$139*W140),F$139)</f>
        <v>1</v>
      </c>
      <c r="Y140" s="322">
        <f>IF(Q140=FÓRMULAS!$P$6,G$139-(G$139*W140),G$139)</f>
        <v>0.6</v>
      </c>
      <c r="Z140" s="639"/>
      <c r="AA140" s="642"/>
      <c r="AB140" s="325"/>
      <c r="AC140" s="24"/>
      <c r="AD140" s="24"/>
      <c r="AE140" s="24"/>
      <c r="AF140" s="290"/>
      <c r="AG140" s="281"/>
      <c r="AH140" s="60"/>
      <c r="AI140" s="60"/>
      <c r="AJ140" s="60"/>
      <c r="AK140" s="60"/>
      <c r="AL140" s="60"/>
      <c r="AM140" s="24"/>
      <c r="AN140" s="24"/>
      <c r="AO140" s="24"/>
      <c r="AP140" s="24"/>
      <c r="AQ140" s="24"/>
      <c r="AR140" s="60"/>
      <c r="AS140" s="60"/>
      <c r="AT140" s="60"/>
      <c r="AU140" s="24"/>
      <c r="AV140" s="24"/>
      <c r="AW140" s="24"/>
      <c r="AX140" s="24"/>
      <c r="AY140" s="24"/>
      <c r="AZ140" s="24"/>
      <c r="BA140" s="24"/>
      <c r="BB140" s="58"/>
      <c r="BC140" s="26"/>
      <c r="BD140" s="26"/>
      <c r="BE140" s="57"/>
      <c r="BF140" s="59"/>
      <c r="BG140" s="57"/>
      <c r="BH140" s="59"/>
    </row>
    <row r="141" spans="1:60" s="25" customFormat="1" ht="21" hidden="1" customHeight="1" x14ac:dyDescent="0.2">
      <c r="A141" s="627"/>
      <c r="B141" s="41"/>
      <c r="C141" s="366" t="str">
        <f>'CONTEXTO E IDENTIFICACIÓN'!D$76</f>
        <v>Gestión de Información Geográfica</v>
      </c>
      <c r="D141" s="366" t="str">
        <f>'CONTEXTO E IDENTIFICACIÓN'!F$76</f>
        <v>Gestión Agrológica</v>
      </c>
      <c r="E141" s="630"/>
      <c r="F141" s="633"/>
      <c r="G141" s="636"/>
      <c r="H141" s="318">
        <v>3</v>
      </c>
      <c r="I141" s="274"/>
      <c r="J141" s="275"/>
      <c r="K141" s="275"/>
      <c r="L141" s="275" t="str">
        <f t="shared" si="18"/>
        <v xml:space="preserve">  </v>
      </c>
      <c r="M141" s="274"/>
      <c r="N141" s="24"/>
      <c r="O141" s="255"/>
      <c r="P141" s="252" t="str">
        <f>+IF(O141=FÓRMULAS!$E$4,FÓRMULAS!$F$4,IF(O141=FÓRMULAS!$E$5,FÓRMULAS!$F$5,IF(O141=FÓRMULAS!$E$6,FÓRMULAS!$F$6,"")))</f>
        <v/>
      </c>
      <c r="Q141" s="252" t="str">
        <f>+IF(OR(O141=FÓRMULAS!$O$4,O141=FÓRMULAS!$O$5),FÓRMULAS!$P$5,IF(O141=FÓRMULAS!$O$6,FÓRMULAS!$P$6,""))</f>
        <v/>
      </c>
      <c r="R141" s="255"/>
      <c r="S141" s="252" t="str">
        <f>+IF(R141=FÓRMULAS!$H$4,FÓRMULAS!$I$4,IF(R141=FÓRMULAS!$H$5,FÓRMULAS!$I$5,""))</f>
        <v/>
      </c>
      <c r="T141" s="260"/>
      <c r="U141" s="260"/>
      <c r="V141" s="260"/>
      <c r="W141" s="252" t="str">
        <f t="shared" si="19"/>
        <v/>
      </c>
      <c r="X141" s="252">
        <f>IF(Q141=FÓRMULAS!$P$5,F$139-(F$139*W141),F$139)</f>
        <v>1</v>
      </c>
      <c r="Y141" s="322">
        <f>IF(Q141=FÓRMULAS!$P$6,G$139-(G$139*W141),G$139)</f>
        <v>0.6</v>
      </c>
      <c r="Z141" s="639"/>
      <c r="AA141" s="642"/>
      <c r="AB141" s="325"/>
      <c r="AC141" s="24"/>
      <c r="AD141" s="24"/>
      <c r="AE141" s="24"/>
      <c r="AF141" s="290"/>
      <c r="AG141" s="281"/>
      <c r="AH141" s="60"/>
      <c r="AI141" s="60"/>
      <c r="AJ141" s="60"/>
      <c r="AK141" s="60"/>
      <c r="AL141" s="60"/>
      <c r="AM141" s="24"/>
      <c r="AN141" s="24"/>
      <c r="AO141" s="24"/>
      <c r="AP141" s="24"/>
      <c r="AQ141" s="24"/>
      <c r="AR141" s="60"/>
      <c r="AS141" s="60"/>
      <c r="AT141" s="60"/>
      <c r="AU141" s="24"/>
      <c r="AV141" s="24"/>
      <c r="AW141" s="24"/>
      <c r="AX141" s="24"/>
      <c r="AY141" s="24"/>
      <c r="AZ141" s="24"/>
      <c r="BA141" s="24"/>
      <c r="BB141" s="58"/>
      <c r="BC141" s="26"/>
      <c r="BD141" s="26"/>
      <c r="BE141" s="57"/>
      <c r="BF141" s="59"/>
      <c r="BG141" s="57"/>
      <c r="BH141" s="59"/>
    </row>
    <row r="142" spans="1:60" s="25" customFormat="1" ht="21" hidden="1" customHeight="1" thickBot="1" x14ac:dyDescent="0.25">
      <c r="A142" s="628"/>
      <c r="B142" s="298"/>
      <c r="C142" s="367" t="str">
        <f>'CONTEXTO E IDENTIFICACIÓN'!D$76</f>
        <v>Gestión de Información Geográfica</v>
      </c>
      <c r="D142" s="367" t="str">
        <f>'CONTEXTO E IDENTIFICACIÓN'!F$76</f>
        <v>Gestión Agrológica</v>
      </c>
      <c r="E142" s="631"/>
      <c r="F142" s="634"/>
      <c r="G142" s="637"/>
      <c r="H142" s="319">
        <v>4</v>
      </c>
      <c r="I142" s="292"/>
      <c r="J142" s="293"/>
      <c r="K142" s="293"/>
      <c r="L142" s="293" t="str">
        <f t="shared" si="18"/>
        <v xml:space="preserve">  </v>
      </c>
      <c r="M142" s="292"/>
      <c r="N142" s="294"/>
      <c r="O142" s="256"/>
      <c r="P142" s="253" t="str">
        <f>+IF(O142=FÓRMULAS!$E$4,FÓRMULAS!$F$4,IF(O142=FÓRMULAS!$E$5,FÓRMULAS!$F$5,IF(O142=FÓRMULAS!$E$6,FÓRMULAS!$F$6,"")))</f>
        <v/>
      </c>
      <c r="Q142" s="253" t="str">
        <f>+IF(OR(O142=FÓRMULAS!$O$4,O142=FÓRMULAS!$O$5),FÓRMULAS!$P$5,IF(O142=FÓRMULAS!$O$6,FÓRMULAS!$P$6,""))</f>
        <v/>
      </c>
      <c r="R142" s="256"/>
      <c r="S142" s="253" t="str">
        <f>+IF(R142=FÓRMULAS!$H$4,FÓRMULAS!$I$4,IF(R142=FÓRMULAS!$H$5,FÓRMULAS!$I$5,""))</f>
        <v/>
      </c>
      <c r="T142" s="261"/>
      <c r="U142" s="261"/>
      <c r="V142" s="261"/>
      <c r="W142" s="253" t="str">
        <f t="shared" si="19"/>
        <v/>
      </c>
      <c r="X142" s="253">
        <f>IF(Q142=FÓRMULAS!$P$5,F$139-(F$139*W142),F$139)</f>
        <v>1</v>
      </c>
      <c r="Y142" s="323">
        <f>IF(Q142=FÓRMULAS!$P$6,G$139-(G$139*W142),G$139)</f>
        <v>0.6</v>
      </c>
      <c r="Z142" s="640"/>
      <c r="AA142" s="643"/>
      <c r="AB142" s="326"/>
      <c r="AC142" s="294"/>
      <c r="AD142" s="294"/>
      <c r="AE142" s="294"/>
      <c r="AF142" s="295"/>
      <c r="AG142" s="281"/>
      <c r="AH142" s="60"/>
      <c r="AI142" s="60"/>
      <c r="AJ142" s="60"/>
      <c r="AK142" s="60"/>
      <c r="AL142" s="60"/>
      <c r="AM142" s="24"/>
      <c r="AN142" s="24"/>
      <c r="AO142" s="24"/>
      <c r="AP142" s="24"/>
      <c r="AQ142" s="24"/>
      <c r="AR142" s="60"/>
      <c r="AS142" s="60"/>
      <c r="AT142" s="60"/>
      <c r="AU142" s="24"/>
      <c r="AV142" s="24"/>
      <c r="AW142" s="24"/>
      <c r="AX142" s="24"/>
      <c r="AY142" s="24"/>
      <c r="AZ142" s="24"/>
      <c r="BA142" s="24"/>
      <c r="BB142" s="58"/>
      <c r="BC142" s="26"/>
      <c r="BD142" s="26"/>
      <c r="BE142" s="57"/>
      <c r="BF142" s="59"/>
      <c r="BG142" s="57"/>
      <c r="BH142" s="59"/>
    </row>
    <row r="143" spans="1:60" s="25" customFormat="1" ht="134.25" hidden="1" customHeight="1" x14ac:dyDescent="0.2">
      <c r="A143" s="626" t="str">
        <f>'CONTEXTO E IDENTIFICACIÓN'!A77</f>
        <v>R23</v>
      </c>
      <c r="B143" s="297" t="s">
        <v>40</v>
      </c>
      <c r="C143" s="365" t="str">
        <f>'CONTEXTO E IDENTIFICACIÓN'!D$77</f>
        <v>Gestión de Información Geográfica</v>
      </c>
      <c r="D143" s="365" t="str">
        <f>'CONTEXTO E IDENTIFICACIÓN'!F$77</f>
        <v>Gestión Agrológica</v>
      </c>
      <c r="E143" s="629" t="str">
        <f>'CONTEXTO E IDENTIFICACIÓN'!N77</f>
        <v xml:space="preserve">Posibilidad de pérdida Económica y Reputacional por calidad deficiente de los productos generados por la Gestión Agrológica debido a:
1. Deficiencia en la información básica para realizar estudios agrológicos.
2. Incumplimiento de los estándares de producción de información geográfica
3. Ausencia de controles de calidad en las diferentes etapas del proceso
4. Deficiencia o inexistencia en la información básica para realizar estudios agrológicos
5. Aplicación parcial de la documentación del SGI
6. Problemas de orden público a nivel nacional que pueden afectar las actividades de campo.
</v>
      </c>
      <c r="F143" s="632">
        <f>'PROB E IMPACTO INHERENTE'!H31</f>
        <v>1</v>
      </c>
      <c r="G143" s="635">
        <f>'PROB E IMPACTO INHERENTE'!P31</f>
        <v>0.6</v>
      </c>
      <c r="H143" s="317">
        <v>1</v>
      </c>
      <c r="I143" s="286" t="s">
        <v>1095</v>
      </c>
      <c r="J143" s="287" t="s">
        <v>1096</v>
      </c>
      <c r="K143" s="287" t="s">
        <v>1097</v>
      </c>
      <c r="L143" s="287" t="str">
        <f t="shared" si="18"/>
        <v>El Facilitador del Sistema de Gestión Integrado (SGI) o el Profesional de apoyo al SGI en el Laboratorio nacional de Suelos realiza el seguimiento al cumplimiento de la documentación del SGI, formatos y sus controles, como mínimo una vez cada dos meses, lo cual se debe hacer a través de la aplicación de listas de chequeo que permitan evaluar el cumplimiento del paso a paso para generar los productos de la Subdirección. En caso de que se encuentre una desviación o desconocimiento en el procedimiento para generar los productos por alguno de los servidores públicos, se procederá a hacer una reinducción del proceso o se cambiará de actividad. 
Evidencia: Listas de chequeo diligenciadas, la actualización de la documentación según aplique y soportes de la reinducción o cambio de actividad (si aplica).</v>
      </c>
      <c r="M143" s="286" t="s">
        <v>301</v>
      </c>
      <c r="N143" s="288" t="s">
        <v>7</v>
      </c>
      <c r="O143" s="254" t="s">
        <v>16</v>
      </c>
      <c r="P143" s="251">
        <f>+IF(O143=FÓRMULAS!$E$4,FÓRMULAS!$F$4,IF(O143=FÓRMULAS!$E$5,FÓRMULAS!$F$5,IF(O143=FÓRMULAS!$E$6,FÓRMULAS!$F$6,"")))</f>
        <v>0.25</v>
      </c>
      <c r="Q143" s="251" t="str">
        <f>+IF(OR(O143=FÓRMULAS!$O$4,O143=FÓRMULAS!$O$5),FÓRMULAS!$P$5,IF(O143=FÓRMULAS!$O$6,FÓRMULAS!$P$6,""))</f>
        <v>Probabilidad</v>
      </c>
      <c r="R143" s="254" t="s">
        <v>103</v>
      </c>
      <c r="S143" s="251">
        <f>+IF(R143=FÓRMULAS!$H$4,FÓRMULAS!$I$4,IF(R143=FÓRMULAS!$H$5,FÓRMULAS!$I$5,""))</f>
        <v>0.15</v>
      </c>
      <c r="T143" s="259" t="s">
        <v>902</v>
      </c>
      <c r="U143" s="259" t="s">
        <v>903</v>
      </c>
      <c r="V143" s="259" t="s">
        <v>904</v>
      </c>
      <c r="W143" s="251">
        <f t="shared" si="19"/>
        <v>0.4</v>
      </c>
      <c r="X143" s="251">
        <f>IF(Q143=FÓRMULAS!$P$5,F$143-(F$143*W143),F$143)</f>
        <v>0.6</v>
      </c>
      <c r="Y143" s="321">
        <f>IF(Q143=FÓRMULAS!$P$6,G$143-(G$143*W143),G$143)</f>
        <v>0.6</v>
      </c>
      <c r="Z143" s="638">
        <f t="shared" ref="Z143:AA143" si="35">+IF(X146="","",X146)</f>
        <v>1</v>
      </c>
      <c r="AA143" s="641">
        <f t="shared" si="35"/>
        <v>0.6</v>
      </c>
      <c r="AB143" s="324">
        <f t="shared" si="25"/>
        <v>6</v>
      </c>
      <c r="AC143" s="288">
        <v>1</v>
      </c>
      <c r="AD143" s="288">
        <v>2</v>
      </c>
      <c r="AE143" s="288">
        <v>1</v>
      </c>
      <c r="AF143" s="289">
        <v>2</v>
      </c>
      <c r="AG143" s="281" t="s">
        <v>19</v>
      </c>
      <c r="AH143" s="51" t="s">
        <v>16</v>
      </c>
      <c r="AI143" s="51" t="s">
        <v>6</v>
      </c>
      <c r="AJ143" s="51" t="s">
        <v>6</v>
      </c>
      <c r="AK143" s="51" t="s">
        <v>6</v>
      </c>
      <c r="AL143" s="51" t="s">
        <v>23</v>
      </c>
      <c r="AM143" s="24" t="s">
        <v>103</v>
      </c>
      <c r="AN143" s="24" t="s">
        <v>87</v>
      </c>
      <c r="AO143" s="24" t="s">
        <v>89</v>
      </c>
      <c r="AP143" s="24" t="s">
        <v>91</v>
      </c>
      <c r="AQ143" s="24" t="str">
        <f>+IF(AH143="Preventivo","Prevenir",IF(AH143="Detectivo","Detectar","No es un control"))</f>
        <v>Prevenir</v>
      </c>
      <c r="AR143" s="51" t="s">
        <v>94</v>
      </c>
      <c r="AS143" s="51" t="s">
        <v>96</v>
      </c>
      <c r="AT143" s="51" t="s">
        <v>98</v>
      </c>
      <c r="AU143" s="24">
        <f t="shared" si="27"/>
        <v>15</v>
      </c>
      <c r="AV143" s="24">
        <f t="shared" si="28"/>
        <v>15</v>
      </c>
      <c r="AW143" s="24">
        <f t="shared" si="29"/>
        <v>15</v>
      </c>
      <c r="AX143" s="24">
        <f t="shared" si="30"/>
        <v>15</v>
      </c>
      <c r="AY143" s="24">
        <f t="shared" si="31"/>
        <v>15</v>
      </c>
      <c r="AZ143" s="24">
        <f t="shared" si="32"/>
        <v>15</v>
      </c>
      <c r="BA143" s="24">
        <f t="shared" si="33"/>
        <v>10</v>
      </c>
      <c r="BB143" s="49">
        <f t="shared" si="34"/>
        <v>100</v>
      </c>
      <c r="BC143" s="26" t="s">
        <v>138</v>
      </c>
      <c r="BD143" s="26" t="s">
        <v>138</v>
      </c>
      <c r="BE143" s="50" t="e">
        <f>IF(#REF!=#REF!,0,IF(AND(#REF!="Fuerte",BC143="Directamente"),2,IF(AND(#REF!="Moderado",BC143="Directamente"),1,0)))</f>
        <v>#REF!</v>
      </c>
      <c r="BF143" s="650" t="e">
        <f>+AVERAGE(BE143:BE144)</f>
        <v>#REF!</v>
      </c>
      <c r="BG143" s="50" t="e">
        <f>IF(C143=#REF!,0,IF(AND(#REF!="Fuerte",BC143="Indirectamente"),1,IF(AND(#REF!="Fuerte",BC143="Directamente"),2,IF(AND(#REF!="Moderado",BC143="Directamente"),1,0))))</f>
        <v>#REF!</v>
      </c>
      <c r="BH143" s="650" t="e">
        <f>+AVERAGE(BG143:BG144)</f>
        <v>#REF!</v>
      </c>
    </row>
    <row r="144" spans="1:60" s="25" customFormat="1" ht="121.5" hidden="1" customHeight="1" x14ac:dyDescent="0.2">
      <c r="A144" s="627"/>
      <c r="B144" s="41" t="s">
        <v>40</v>
      </c>
      <c r="C144" s="366" t="str">
        <f>'CONTEXTO E IDENTIFICACIÓN'!D$77</f>
        <v>Gestión de Información Geográfica</v>
      </c>
      <c r="D144" s="366" t="str">
        <f>'CONTEXTO E IDENTIFICACIÓN'!F$77</f>
        <v>Gestión Agrológica</v>
      </c>
      <c r="E144" s="630"/>
      <c r="F144" s="633"/>
      <c r="G144" s="636"/>
      <c r="H144" s="318">
        <v>2</v>
      </c>
      <c r="I144" s="274" t="s">
        <v>539</v>
      </c>
      <c r="J144" s="275" t="s">
        <v>540</v>
      </c>
      <c r="K144" s="275" t="s">
        <v>1098</v>
      </c>
      <c r="L144" s="275" t="str">
        <f t="shared" si="18"/>
        <v>Los Profesionales asignados de cada proyecto o convenio en la Subdirección de Agrología aplican los controles de calidad establecidos en el proceso de Gestión Agrológica, reportando mensualmente el estado de los proyectos o convenios, con el propósito de verificar que se cumplen todos los parámetros establecidos en cada etapa del proceso. En caso de encontrar desviaciones se regresa a la etapa anterior para su corrección o se realizan reprocesos.  
Evidencia: Reporte mensual del estado de los proyectos o convenios y/o evidencias de reprocesos según aplique.</v>
      </c>
      <c r="M144" s="274" t="s">
        <v>303</v>
      </c>
      <c r="N144" s="24" t="s">
        <v>7</v>
      </c>
      <c r="O144" s="255" t="s">
        <v>16</v>
      </c>
      <c r="P144" s="252">
        <f>+IF(O144=FÓRMULAS!$E$4,FÓRMULAS!$F$4,IF(O144=FÓRMULAS!$E$5,FÓRMULAS!$F$5,IF(O144=FÓRMULAS!$E$6,FÓRMULAS!$F$6,"")))</f>
        <v>0.25</v>
      </c>
      <c r="Q144" s="252" t="str">
        <f>+IF(OR(O144=FÓRMULAS!$O$4,O144=FÓRMULAS!$O$5),FÓRMULAS!$P$5,IF(O144=FÓRMULAS!$O$6,FÓRMULAS!$P$6,""))</f>
        <v>Probabilidad</v>
      </c>
      <c r="R144" s="255" t="s">
        <v>103</v>
      </c>
      <c r="S144" s="252">
        <f>+IF(R144=FÓRMULAS!$H$4,FÓRMULAS!$I$4,IF(R144=FÓRMULAS!$H$5,FÓRMULAS!$I$5,""))</f>
        <v>0.15</v>
      </c>
      <c r="T144" s="260" t="s">
        <v>902</v>
      </c>
      <c r="U144" s="260" t="s">
        <v>903</v>
      </c>
      <c r="V144" s="260" t="s">
        <v>904</v>
      </c>
      <c r="W144" s="252">
        <f t="shared" si="19"/>
        <v>0.4</v>
      </c>
      <c r="X144" s="252">
        <f>IF(Q144=FÓRMULAS!$P$5,F$143-(F$143*W144),F$143)</f>
        <v>0.6</v>
      </c>
      <c r="Y144" s="322">
        <f>IF(Q144=FÓRMULAS!$P$6,G$143-(G$143*W144),G$143)</f>
        <v>0.6</v>
      </c>
      <c r="Z144" s="639"/>
      <c r="AA144" s="642"/>
      <c r="AB144" s="325">
        <f t="shared" si="25"/>
        <v>12</v>
      </c>
      <c r="AC144" s="24">
        <v>3</v>
      </c>
      <c r="AD144" s="24">
        <v>3</v>
      </c>
      <c r="AE144" s="24">
        <v>3</v>
      </c>
      <c r="AF144" s="290">
        <v>3</v>
      </c>
      <c r="AG144" s="281" t="s">
        <v>19</v>
      </c>
      <c r="AH144" s="51" t="s">
        <v>16</v>
      </c>
      <c r="AI144" s="51" t="s">
        <v>6</v>
      </c>
      <c r="AJ144" s="51" t="s">
        <v>6</v>
      </c>
      <c r="AK144" s="51" t="s">
        <v>6</v>
      </c>
      <c r="AL144" s="51" t="s">
        <v>26</v>
      </c>
      <c r="AM144" s="24" t="s">
        <v>103</v>
      </c>
      <c r="AN144" s="24" t="s">
        <v>87</v>
      </c>
      <c r="AO144" s="24" t="s">
        <v>89</v>
      </c>
      <c r="AP144" s="24" t="s">
        <v>91</v>
      </c>
      <c r="AQ144" s="24" t="str">
        <f t="shared" si="26"/>
        <v>Prevenir</v>
      </c>
      <c r="AR144" s="51" t="s">
        <v>94</v>
      </c>
      <c r="AS144" s="51" t="s">
        <v>96</v>
      </c>
      <c r="AT144" s="51" t="s">
        <v>98</v>
      </c>
      <c r="AU144" s="24">
        <f t="shared" si="27"/>
        <v>15</v>
      </c>
      <c r="AV144" s="24">
        <f t="shared" si="28"/>
        <v>15</v>
      </c>
      <c r="AW144" s="24">
        <f t="shared" si="29"/>
        <v>15</v>
      </c>
      <c r="AX144" s="24">
        <f t="shared" si="30"/>
        <v>15</v>
      </c>
      <c r="AY144" s="24">
        <f t="shared" si="31"/>
        <v>15</v>
      </c>
      <c r="AZ144" s="24">
        <f t="shared" si="32"/>
        <v>15</v>
      </c>
      <c r="BA144" s="24">
        <f t="shared" si="33"/>
        <v>10</v>
      </c>
      <c r="BB144" s="49">
        <f t="shared" si="34"/>
        <v>100</v>
      </c>
      <c r="BC144" s="26" t="s">
        <v>138</v>
      </c>
      <c r="BD144" s="26" t="s">
        <v>138</v>
      </c>
      <c r="BE144" s="50" t="e">
        <f>IF(#REF!=#REF!,0,IF(AND(#REF!="Fuerte",BC144="Directamente"),2,IF(AND(#REF!="Moderado",BC144="Directamente"),1,0)))</f>
        <v>#REF!</v>
      </c>
      <c r="BF144" s="650"/>
      <c r="BG144" s="50" t="e">
        <f>IF(C144=#REF!,0,IF(AND(#REF!="Fuerte",BC144="Indirectamente"),1,IF(AND(#REF!="Fuerte",BC144="Directamente"),2,IF(AND(#REF!="Moderado",BC144="Directamente"),1,0))))</f>
        <v>#REF!</v>
      </c>
      <c r="BH144" s="650"/>
    </row>
    <row r="145" spans="1:60" s="25" customFormat="1" ht="15.75" hidden="1" customHeight="1" x14ac:dyDescent="0.2">
      <c r="A145" s="627"/>
      <c r="B145" s="41"/>
      <c r="C145" s="366" t="str">
        <f>'CONTEXTO E IDENTIFICACIÓN'!D$77</f>
        <v>Gestión de Información Geográfica</v>
      </c>
      <c r="D145" s="366" t="str">
        <f>'CONTEXTO E IDENTIFICACIÓN'!F$77</f>
        <v>Gestión Agrológica</v>
      </c>
      <c r="E145" s="630"/>
      <c r="F145" s="633"/>
      <c r="G145" s="636"/>
      <c r="H145" s="318">
        <v>3</v>
      </c>
      <c r="I145" s="274"/>
      <c r="J145" s="275"/>
      <c r="K145" s="275"/>
      <c r="L145" s="275" t="str">
        <f t="shared" si="18"/>
        <v xml:space="preserve">  </v>
      </c>
      <c r="M145" s="274"/>
      <c r="N145" s="24"/>
      <c r="O145" s="255"/>
      <c r="P145" s="252" t="str">
        <f>+IF(O145=FÓRMULAS!$E$4,FÓRMULAS!$F$4,IF(O145=FÓRMULAS!$E$5,FÓRMULAS!$F$5,IF(O145=FÓRMULAS!$E$6,FÓRMULAS!$F$6,"")))</f>
        <v/>
      </c>
      <c r="Q145" s="252" t="str">
        <f>+IF(OR(O145=FÓRMULAS!$O$4,O145=FÓRMULAS!$O$5),FÓRMULAS!$P$5,IF(O145=FÓRMULAS!$O$6,FÓRMULAS!$P$6,""))</f>
        <v/>
      </c>
      <c r="R145" s="255"/>
      <c r="S145" s="252" t="str">
        <f>+IF(R145=FÓRMULAS!$H$4,FÓRMULAS!$I$4,IF(R145=FÓRMULAS!$H$5,FÓRMULAS!$I$5,""))</f>
        <v/>
      </c>
      <c r="T145" s="260"/>
      <c r="U145" s="260"/>
      <c r="V145" s="260"/>
      <c r="W145" s="252" t="str">
        <f t="shared" si="19"/>
        <v/>
      </c>
      <c r="X145" s="252">
        <f>IF(Q145=FÓRMULAS!$P$5,F$143-(F$143*W145),F$143)</f>
        <v>1</v>
      </c>
      <c r="Y145" s="322">
        <f>IF(Q145=FÓRMULAS!$P$6,G$143-(G$143*W145),G$143)</f>
        <v>0.6</v>
      </c>
      <c r="Z145" s="639"/>
      <c r="AA145" s="642"/>
      <c r="AB145" s="325"/>
      <c r="AC145" s="24"/>
      <c r="AD145" s="24"/>
      <c r="AE145" s="24"/>
      <c r="AF145" s="290"/>
      <c r="AG145" s="281"/>
      <c r="AH145" s="60"/>
      <c r="AI145" s="60"/>
      <c r="AJ145" s="60"/>
      <c r="AK145" s="60"/>
      <c r="AL145" s="60"/>
      <c r="AM145" s="24"/>
      <c r="AN145" s="24"/>
      <c r="AO145" s="24"/>
      <c r="AP145" s="24"/>
      <c r="AQ145" s="24"/>
      <c r="AR145" s="60"/>
      <c r="AS145" s="60"/>
      <c r="AT145" s="60"/>
      <c r="AU145" s="24"/>
      <c r="AV145" s="24"/>
      <c r="AW145" s="24"/>
      <c r="AX145" s="24"/>
      <c r="AY145" s="24"/>
      <c r="AZ145" s="24"/>
      <c r="BA145" s="24"/>
      <c r="BB145" s="58"/>
      <c r="BC145" s="26"/>
      <c r="BD145" s="26"/>
      <c r="BE145" s="57"/>
      <c r="BF145" s="59"/>
      <c r="BG145" s="57"/>
      <c r="BH145" s="59"/>
    </row>
    <row r="146" spans="1:60" s="25" customFormat="1" ht="15" hidden="1" customHeight="1" thickBot="1" x14ac:dyDescent="0.25">
      <c r="A146" s="628"/>
      <c r="B146" s="298"/>
      <c r="C146" s="367" t="str">
        <f>'CONTEXTO E IDENTIFICACIÓN'!D$77</f>
        <v>Gestión de Información Geográfica</v>
      </c>
      <c r="D146" s="367" t="str">
        <f>'CONTEXTO E IDENTIFICACIÓN'!F$77</f>
        <v>Gestión Agrológica</v>
      </c>
      <c r="E146" s="631"/>
      <c r="F146" s="634"/>
      <c r="G146" s="637"/>
      <c r="H146" s="319">
        <v>4</v>
      </c>
      <c r="I146" s="292"/>
      <c r="J146" s="293"/>
      <c r="K146" s="293"/>
      <c r="L146" s="293" t="str">
        <f t="shared" si="18"/>
        <v xml:space="preserve">  </v>
      </c>
      <c r="M146" s="292"/>
      <c r="N146" s="294"/>
      <c r="O146" s="256"/>
      <c r="P146" s="253" t="str">
        <f>+IF(O146=FÓRMULAS!$E$4,FÓRMULAS!$F$4,IF(O146=FÓRMULAS!$E$5,FÓRMULAS!$F$5,IF(O146=FÓRMULAS!$E$6,FÓRMULAS!$F$6,"")))</f>
        <v/>
      </c>
      <c r="Q146" s="253" t="str">
        <f>+IF(OR(O146=FÓRMULAS!$O$4,O146=FÓRMULAS!$O$5),FÓRMULAS!$P$5,IF(O146=FÓRMULAS!$O$6,FÓRMULAS!$P$6,""))</f>
        <v/>
      </c>
      <c r="R146" s="256"/>
      <c r="S146" s="253" t="str">
        <f>+IF(R146=FÓRMULAS!$H$4,FÓRMULAS!$I$4,IF(R146=FÓRMULAS!$H$5,FÓRMULAS!$I$5,""))</f>
        <v/>
      </c>
      <c r="T146" s="261"/>
      <c r="U146" s="261"/>
      <c r="V146" s="261"/>
      <c r="W146" s="253" t="str">
        <f t="shared" si="19"/>
        <v/>
      </c>
      <c r="X146" s="253">
        <f>IF(Q146=FÓRMULAS!$P$5,F$143-(F$143*W146),F$143)</f>
        <v>1</v>
      </c>
      <c r="Y146" s="323">
        <f>IF(Q146=FÓRMULAS!$P$6,G$143-(G$143*W146),G$143)</f>
        <v>0.6</v>
      </c>
      <c r="Z146" s="640"/>
      <c r="AA146" s="643"/>
      <c r="AB146" s="326"/>
      <c r="AC146" s="294"/>
      <c r="AD146" s="294"/>
      <c r="AE146" s="294"/>
      <c r="AF146" s="295"/>
      <c r="AG146" s="281"/>
      <c r="AH146" s="60"/>
      <c r="AI146" s="60"/>
      <c r="AJ146" s="60"/>
      <c r="AK146" s="60"/>
      <c r="AL146" s="60"/>
      <c r="AM146" s="24"/>
      <c r="AN146" s="24"/>
      <c r="AO146" s="24"/>
      <c r="AP146" s="24"/>
      <c r="AQ146" s="24"/>
      <c r="AR146" s="60"/>
      <c r="AS146" s="60"/>
      <c r="AT146" s="60"/>
      <c r="AU146" s="24"/>
      <c r="AV146" s="24"/>
      <c r="AW146" s="24"/>
      <c r="AX146" s="24"/>
      <c r="AY146" s="24"/>
      <c r="AZ146" s="24"/>
      <c r="BA146" s="24"/>
      <c r="BB146" s="58"/>
      <c r="BC146" s="26"/>
      <c r="BD146" s="26"/>
      <c r="BE146" s="57"/>
      <c r="BF146" s="59"/>
      <c r="BG146" s="57"/>
      <c r="BH146" s="59"/>
    </row>
    <row r="147" spans="1:60" s="25" customFormat="1" ht="128.25" hidden="1" customHeight="1" x14ac:dyDescent="0.2">
      <c r="A147" s="661" t="str">
        <f>'CONTEXTO E IDENTIFICACIÓN'!A78</f>
        <v>R24</v>
      </c>
      <c r="B147" s="296" t="s">
        <v>40</v>
      </c>
      <c r="C147" s="368" t="str">
        <f>'CONTEXTO E IDENTIFICACIÓN'!D$78</f>
        <v>Gestión de Información Geográfica</v>
      </c>
      <c r="D147" s="368" t="str">
        <f>'CONTEXTO E IDENTIFICACIÓN'!F$78</f>
        <v>Gestión Agrológica</v>
      </c>
      <c r="E147" s="661" t="str">
        <f>'CONTEXTO E IDENTIFICACIÓN'!N78</f>
        <v>Posibilidad de pérdida Económica y Reputacional por pérdida de la muestra de suelos en las instalaciones del IGAC debido a:
1. Aplicación parcial de los procedimientos y demás documentos del SGI relacionados con el manejo de la muestra en el LNS.
2. Inadecuada manipulación, almacenamiento y transporte de la muestra
3. Inadecuada identificación, codificación y rotulación de la muestra</v>
      </c>
      <c r="F147" s="632">
        <f>'PROB E IMPACTO INHERENTE'!H32</f>
        <v>1</v>
      </c>
      <c r="G147" s="635">
        <f>'PROB E IMPACTO INHERENTE'!P32</f>
        <v>0.4</v>
      </c>
      <c r="H147" s="317">
        <v>1</v>
      </c>
      <c r="I147" s="286" t="s">
        <v>1099</v>
      </c>
      <c r="J147" s="287" t="s">
        <v>1100</v>
      </c>
      <c r="K147" s="287" t="s">
        <v>1101</v>
      </c>
      <c r="L147" s="287" t="str">
        <f t="shared" si="18"/>
        <v>El Profesional de enlace de la subdirección de agrología con el Laboratorio Nacional de Suelos , cada vez que se requiera, envía las muestras de las comisiones de campo al Laboratorio Nacional de Suelos (LNS). Posteriormente, el Profesional de enlace realiza el control y seguimiento al comparar el formato de solicitud de muestras cliente interno con las muestras que realmente llegan al laboratorio. En caso de encontrar inconsistencias lleva a cabo el seguimiento respectivo hasta encontrar la razón del desvío de las muestras, y en caso de ser necesario solicita el envío de una nueva muestra.
 Evidencias: Formato Control de envío y recepción de muestras y soportes del seguimiento o solicitud de una nueva muestra (si aplica).</v>
      </c>
      <c r="M147" s="286" t="s">
        <v>1103</v>
      </c>
      <c r="N147" s="288" t="s">
        <v>7</v>
      </c>
      <c r="O147" s="254" t="s">
        <v>16</v>
      </c>
      <c r="P147" s="251">
        <f>+IF(O147=FÓRMULAS!$E$4,FÓRMULAS!$F$4,IF(O147=FÓRMULAS!$E$5,FÓRMULAS!$F$5,IF(O147=FÓRMULAS!$E$6,FÓRMULAS!$F$6,"")))</f>
        <v>0.25</v>
      </c>
      <c r="Q147" s="251" t="str">
        <f>+IF(OR(O147=FÓRMULAS!$O$4,O147=FÓRMULAS!$O$5),FÓRMULAS!$P$5,IF(O147=FÓRMULAS!$O$6,FÓRMULAS!$P$6,""))</f>
        <v>Probabilidad</v>
      </c>
      <c r="R147" s="254" t="s">
        <v>103</v>
      </c>
      <c r="S147" s="251">
        <f>+IF(R147=FÓRMULAS!$H$4,FÓRMULAS!$I$4,IF(R147=FÓRMULAS!$H$5,FÓRMULAS!$I$5,""))</f>
        <v>0.15</v>
      </c>
      <c r="T147" s="259" t="s">
        <v>902</v>
      </c>
      <c r="U147" s="259" t="s">
        <v>909</v>
      </c>
      <c r="V147" s="259" t="s">
        <v>904</v>
      </c>
      <c r="W147" s="251">
        <f t="shared" si="19"/>
        <v>0.4</v>
      </c>
      <c r="X147" s="251">
        <f>IF(Q147=FÓRMULAS!$P$5,F$147-(F$147*W147),F$147)</f>
        <v>0.6</v>
      </c>
      <c r="Y147" s="321">
        <f>IF(Q147=FÓRMULAS!$P$6,G$147-(G$147*W147),G$147)</f>
        <v>0.4</v>
      </c>
      <c r="Z147" s="638">
        <f t="shared" ref="Z147:AA147" si="36">+IF(X150="","",X150)</f>
        <v>1</v>
      </c>
      <c r="AA147" s="641">
        <f t="shared" si="36"/>
        <v>0.4</v>
      </c>
      <c r="AB147" s="324">
        <f t="shared" si="25"/>
        <v>0</v>
      </c>
      <c r="AC147" s="288">
        <v>0</v>
      </c>
      <c r="AD147" s="288">
        <v>0</v>
      </c>
      <c r="AE147" s="288">
        <v>0</v>
      </c>
      <c r="AF147" s="289">
        <v>0</v>
      </c>
      <c r="AG147" s="281" t="s">
        <v>6</v>
      </c>
      <c r="AH147" s="51" t="s">
        <v>16</v>
      </c>
      <c r="AI147" s="51" t="s">
        <v>6</v>
      </c>
      <c r="AJ147" s="51" t="s">
        <v>6</v>
      </c>
      <c r="AK147" s="51" t="s">
        <v>6</v>
      </c>
      <c r="AL147" s="51" t="s">
        <v>25</v>
      </c>
      <c r="AM147" s="24" t="s">
        <v>103</v>
      </c>
      <c r="AN147" s="24" t="s">
        <v>87</v>
      </c>
      <c r="AO147" s="24" t="s">
        <v>89</v>
      </c>
      <c r="AP147" s="24" t="s">
        <v>91</v>
      </c>
      <c r="AQ147" s="24" t="str">
        <f t="shared" si="26"/>
        <v>Prevenir</v>
      </c>
      <c r="AR147" s="51" t="s">
        <v>94</v>
      </c>
      <c r="AS147" s="51" t="s">
        <v>96</v>
      </c>
      <c r="AT147" s="51" t="s">
        <v>98</v>
      </c>
      <c r="AU147" s="24">
        <f t="shared" si="27"/>
        <v>15</v>
      </c>
      <c r="AV147" s="24">
        <f t="shared" si="28"/>
        <v>15</v>
      </c>
      <c r="AW147" s="24">
        <f t="shared" si="29"/>
        <v>15</v>
      </c>
      <c r="AX147" s="24">
        <f t="shared" si="30"/>
        <v>15</v>
      </c>
      <c r="AY147" s="24">
        <f t="shared" si="31"/>
        <v>15</v>
      </c>
      <c r="AZ147" s="24">
        <f t="shared" si="32"/>
        <v>15</v>
      </c>
      <c r="BA147" s="24">
        <f t="shared" si="33"/>
        <v>10</v>
      </c>
      <c r="BB147" s="49">
        <f t="shared" si="34"/>
        <v>100</v>
      </c>
      <c r="BC147" s="26" t="s">
        <v>138</v>
      </c>
      <c r="BD147" s="26" t="s">
        <v>138</v>
      </c>
      <c r="BE147" s="50" t="e">
        <f>IF(#REF!=#REF!,0,IF(AND(#REF!="Fuerte",BC147="Directamente"),2,IF(AND(#REF!="Moderado",BC147="Directamente"),1,0)))</f>
        <v>#REF!</v>
      </c>
      <c r="BF147" s="650" t="e">
        <f>+AVERAGE(BE147:BE148)</f>
        <v>#REF!</v>
      </c>
      <c r="BG147" s="50" t="e">
        <f>IF(C147=#REF!,0,IF(AND(#REF!="Fuerte",BC147="Indirectamente"),1,IF(AND(#REF!="Fuerte",BC147="Directamente"),2,IF(AND(#REF!="Moderado",BC147="Directamente"),1,0))))</f>
        <v>#REF!</v>
      </c>
      <c r="BH147" s="650" t="e">
        <f>+AVERAGE(BG147:BG148)</f>
        <v>#REF!</v>
      </c>
    </row>
    <row r="148" spans="1:60" s="25" customFormat="1" ht="113.45" hidden="1" customHeight="1" x14ac:dyDescent="0.2">
      <c r="A148" s="662"/>
      <c r="B148" s="41" t="s">
        <v>40</v>
      </c>
      <c r="C148" s="366" t="str">
        <f>'CONTEXTO E IDENTIFICACIÓN'!D$78</f>
        <v>Gestión de Información Geográfica</v>
      </c>
      <c r="D148" s="366" t="str">
        <f>'CONTEXTO E IDENTIFICACIÓN'!F$78</f>
        <v>Gestión Agrológica</v>
      </c>
      <c r="E148" s="662"/>
      <c r="F148" s="633"/>
      <c r="G148" s="636"/>
      <c r="H148" s="318">
        <v>2</v>
      </c>
      <c r="I148" s="274" t="s">
        <v>541</v>
      </c>
      <c r="J148" s="275" t="s">
        <v>542</v>
      </c>
      <c r="K148" s="275" t="s">
        <v>1102</v>
      </c>
      <c r="L148" s="275" t="str">
        <f t="shared" si="18"/>
        <v>El Profesional de apoyo al SGI en el  Laboratorio Nacional de Suelos una vez cada dos meses realiza el seguimiento a la aplicación de los procedimientos asociados a la manipulación, almacenamiento, preparación, transporte y codificación de las muestras en el LNS, a través de la aplicación de una lista de chequeo. En caso de encontrar desviaciones realiza una reinducción en puesto de trabajo.  Evidencia: Listas de chequeo aplicadas y/o soportes de la reinducción (si aplica)</v>
      </c>
      <c r="M148" s="274" t="s">
        <v>304</v>
      </c>
      <c r="N148" s="24" t="s">
        <v>7</v>
      </c>
      <c r="O148" s="255" t="s">
        <v>16</v>
      </c>
      <c r="P148" s="252">
        <f>+IF(O148=FÓRMULAS!$E$4,FÓRMULAS!$F$4,IF(O148=FÓRMULAS!$E$5,FÓRMULAS!$F$5,IF(O148=FÓRMULAS!$E$6,FÓRMULAS!$F$6,"")))</f>
        <v>0.25</v>
      </c>
      <c r="Q148" s="252" t="str">
        <f>+IF(OR(O148=FÓRMULAS!$O$4,O148=FÓRMULAS!$O$5),FÓRMULAS!$P$5,IF(O148=FÓRMULAS!$O$6,FÓRMULAS!$P$6,""))</f>
        <v>Probabilidad</v>
      </c>
      <c r="R148" s="255" t="s">
        <v>103</v>
      </c>
      <c r="S148" s="252">
        <f>+IF(R148=FÓRMULAS!$H$4,FÓRMULAS!$I$4,IF(R148=FÓRMULAS!$H$5,FÓRMULAS!$I$5,""))</f>
        <v>0.15</v>
      </c>
      <c r="T148" s="260" t="s">
        <v>902</v>
      </c>
      <c r="U148" s="260" t="s">
        <v>903</v>
      </c>
      <c r="V148" s="260" t="s">
        <v>904</v>
      </c>
      <c r="W148" s="252">
        <f t="shared" si="19"/>
        <v>0.4</v>
      </c>
      <c r="X148" s="252">
        <f>IF(Q148=FÓRMULAS!$P$5,F$147-(F$147*W148),F$147)</f>
        <v>0.6</v>
      </c>
      <c r="Y148" s="322">
        <f>IF(Q148=FÓRMULAS!$P$6,G$147-(G$147*W148),G$147)</f>
        <v>0.4</v>
      </c>
      <c r="Z148" s="639"/>
      <c r="AA148" s="642"/>
      <c r="AB148" s="325">
        <f t="shared" si="25"/>
        <v>6</v>
      </c>
      <c r="AC148" s="24">
        <v>1</v>
      </c>
      <c r="AD148" s="24">
        <v>2</v>
      </c>
      <c r="AE148" s="24">
        <v>1</v>
      </c>
      <c r="AF148" s="290">
        <v>2</v>
      </c>
      <c r="AG148" s="281" t="s">
        <v>19</v>
      </c>
      <c r="AH148" s="51" t="s">
        <v>16</v>
      </c>
      <c r="AI148" s="51" t="s">
        <v>6</v>
      </c>
      <c r="AJ148" s="51" t="s">
        <v>6</v>
      </c>
      <c r="AK148" s="51" t="s">
        <v>6</v>
      </c>
      <c r="AL148" s="51" t="s">
        <v>25</v>
      </c>
      <c r="AM148" s="24" t="s">
        <v>103</v>
      </c>
      <c r="AN148" s="24" t="s">
        <v>87</v>
      </c>
      <c r="AO148" s="24" t="s">
        <v>89</v>
      </c>
      <c r="AP148" s="24" t="s">
        <v>91</v>
      </c>
      <c r="AQ148" s="24" t="str">
        <f t="shared" si="26"/>
        <v>Prevenir</v>
      </c>
      <c r="AR148" s="51" t="s">
        <v>94</v>
      </c>
      <c r="AS148" s="51" t="s">
        <v>96</v>
      </c>
      <c r="AT148" s="51" t="s">
        <v>98</v>
      </c>
      <c r="AU148" s="24">
        <f t="shared" si="27"/>
        <v>15</v>
      </c>
      <c r="AV148" s="24">
        <f t="shared" si="28"/>
        <v>15</v>
      </c>
      <c r="AW148" s="24">
        <f t="shared" si="29"/>
        <v>15</v>
      </c>
      <c r="AX148" s="24">
        <f t="shared" si="30"/>
        <v>15</v>
      </c>
      <c r="AY148" s="24">
        <f t="shared" si="31"/>
        <v>15</v>
      </c>
      <c r="AZ148" s="24">
        <f t="shared" si="32"/>
        <v>15</v>
      </c>
      <c r="BA148" s="24">
        <f t="shared" si="33"/>
        <v>10</v>
      </c>
      <c r="BB148" s="49">
        <f t="shared" si="34"/>
        <v>100</v>
      </c>
      <c r="BC148" s="26" t="s">
        <v>138</v>
      </c>
      <c r="BD148" s="26" t="s">
        <v>138</v>
      </c>
      <c r="BE148" s="50" t="e">
        <f>IF(#REF!=#REF!,0,IF(AND(#REF!="Fuerte",BC148="Directamente"),2,IF(AND(#REF!="Moderado",BC148="Directamente"),1,0)))</f>
        <v>#REF!</v>
      </c>
      <c r="BF148" s="650"/>
      <c r="BG148" s="50" t="e">
        <f>IF(C148=#REF!,0,IF(AND(#REF!="Fuerte",BC148="Indirectamente"),1,IF(AND(#REF!="Fuerte",BC148="Directamente"),2,IF(AND(#REF!="Moderado",BC148="Directamente"),1,0))))</f>
        <v>#REF!</v>
      </c>
      <c r="BH148" s="650"/>
    </row>
    <row r="149" spans="1:60" s="25" customFormat="1" ht="15" hidden="1" customHeight="1" x14ac:dyDescent="0.2">
      <c r="A149" s="662"/>
      <c r="B149" s="41"/>
      <c r="C149" s="366" t="str">
        <f>'CONTEXTO E IDENTIFICACIÓN'!D$78</f>
        <v>Gestión de Información Geográfica</v>
      </c>
      <c r="D149" s="366" t="str">
        <f>'CONTEXTO E IDENTIFICACIÓN'!F$78</f>
        <v>Gestión Agrológica</v>
      </c>
      <c r="E149" s="662"/>
      <c r="F149" s="633"/>
      <c r="G149" s="636"/>
      <c r="H149" s="318">
        <v>3</v>
      </c>
      <c r="I149" s="274"/>
      <c r="J149" s="275"/>
      <c r="K149" s="275"/>
      <c r="L149" s="275" t="str">
        <f t="shared" si="18"/>
        <v xml:space="preserve">  </v>
      </c>
      <c r="M149" s="274"/>
      <c r="N149" s="24"/>
      <c r="O149" s="255"/>
      <c r="P149" s="252" t="str">
        <f>+IF(O149=FÓRMULAS!$E$4,FÓRMULAS!$F$4,IF(O149=FÓRMULAS!$E$5,FÓRMULAS!$F$5,IF(O149=FÓRMULAS!$E$6,FÓRMULAS!$F$6,"")))</f>
        <v/>
      </c>
      <c r="Q149" s="252" t="str">
        <f>+IF(OR(O149=FÓRMULAS!$O$4,O149=FÓRMULAS!$O$5),FÓRMULAS!$P$5,IF(O149=FÓRMULAS!$O$6,FÓRMULAS!$P$6,""))</f>
        <v/>
      </c>
      <c r="R149" s="255"/>
      <c r="S149" s="252" t="str">
        <f>+IF(R149=FÓRMULAS!$H$4,FÓRMULAS!$I$4,IF(R149=FÓRMULAS!$H$5,FÓRMULAS!$I$5,""))</f>
        <v/>
      </c>
      <c r="T149" s="260"/>
      <c r="U149" s="260"/>
      <c r="V149" s="260"/>
      <c r="W149" s="252" t="str">
        <f t="shared" si="19"/>
        <v/>
      </c>
      <c r="X149" s="252">
        <f>IF(Q149=FÓRMULAS!$P$5,F$147-(F$147*W149),F$147)</f>
        <v>1</v>
      </c>
      <c r="Y149" s="322">
        <f>IF(Q149=FÓRMULAS!$P$6,G$147-(G$147*W149),G$147)</f>
        <v>0.4</v>
      </c>
      <c r="Z149" s="639"/>
      <c r="AA149" s="642"/>
      <c r="AB149" s="325"/>
      <c r="AC149" s="24"/>
      <c r="AD149" s="24"/>
      <c r="AE149" s="24"/>
      <c r="AF149" s="290"/>
      <c r="AG149" s="281"/>
      <c r="AH149" s="60"/>
      <c r="AI149" s="60"/>
      <c r="AJ149" s="60"/>
      <c r="AK149" s="60"/>
      <c r="AL149" s="60"/>
      <c r="AM149" s="24"/>
      <c r="AN149" s="24"/>
      <c r="AO149" s="24"/>
      <c r="AP149" s="24"/>
      <c r="AQ149" s="24"/>
      <c r="AR149" s="60"/>
      <c r="AS149" s="60"/>
      <c r="AT149" s="60"/>
      <c r="AU149" s="24"/>
      <c r="AV149" s="24"/>
      <c r="AW149" s="24"/>
      <c r="AX149" s="24"/>
      <c r="AY149" s="24"/>
      <c r="AZ149" s="24"/>
      <c r="BA149" s="24"/>
      <c r="BB149" s="58"/>
      <c r="BC149" s="26"/>
      <c r="BD149" s="26"/>
      <c r="BE149" s="57"/>
      <c r="BF149" s="59"/>
      <c r="BG149" s="57"/>
      <c r="BH149" s="59"/>
    </row>
    <row r="150" spans="1:60" s="25" customFormat="1" ht="16.5" hidden="1" customHeight="1" thickBot="1" x14ac:dyDescent="0.25">
      <c r="A150" s="663"/>
      <c r="B150" s="363"/>
      <c r="C150" s="369" t="str">
        <f>'CONTEXTO E IDENTIFICACIÓN'!D$78</f>
        <v>Gestión de Información Geográfica</v>
      </c>
      <c r="D150" s="369" t="str">
        <f>'CONTEXTO E IDENTIFICACIÓN'!F$78</f>
        <v>Gestión Agrológica</v>
      </c>
      <c r="E150" s="663"/>
      <c r="F150" s="634"/>
      <c r="G150" s="637"/>
      <c r="H150" s="319">
        <v>4</v>
      </c>
      <c r="I150" s="292"/>
      <c r="J150" s="293"/>
      <c r="K150" s="293"/>
      <c r="L150" s="293" t="str">
        <f t="shared" si="18"/>
        <v xml:space="preserve">  </v>
      </c>
      <c r="M150" s="292"/>
      <c r="N150" s="294"/>
      <c r="O150" s="256"/>
      <c r="P150" s="253" t="str">
        <f>+IF(O150=FÓRMULAS!$E$4,FÓRMULAS!$F$4,IF(O150=FÓRMULAS!$E$5,FÓRMULAS!$F$5,IF(O150=FÓRMULAS!$E$6,FÓRMULAS!$F$6,"")))</f>
        <v/>
      </c>
      <c r="Q150" s="253" t="str">
        <f>+IF(OR(O150=FÓRMULAS!$O$4,O150=FÓRMULAS!$O$5),FÓRMULAS!$P$5,IF(O150=FÓRMULAS!$O$6,FÓRMULAS!$P$6,""))</f>
        <v/>
      </c>
      <c r="R150" s="256"/>
      <c r="S150" s="253" t="str">
        <f>+IF(R150=FÓRMULAS!$H$4,FÓRMULAS!$I$4,IF(R150=FÓRMULAS!$H$5,FÓRMULAS!$I$5,""))</f>
        <v/>
      </c>
      <c r="T150" s="261"/>
      <c r="U150" s="261"/>
      <c r="V150" s="261"/>
      <c r="W150" s="253" t="str">
        <f t="shared" si="19"/>
        <v/>
      </c>
      <c r="X150" s="253">
        <f>IF(Q150=FÓRMULAS!$P$5,F$147-(F$147*W150),F$147)</f>
        <v>1</v>
      </c>
      <c r="Y150" s="323">
        <f>IF(Q150=FÓRMULAS!$P$6,G$147-(G$147*W150),G$147)</f>
        <v>0.4</v>
      </c>
      <c r="Z150" s="640"/>
      <c r="AA150" s="643"/>
      <c r="AB150" s="326"/>
      <c r="AC150" s="294"/>
      <c r="AD150" s="294"/>
      <c r="AE150" s="294"/>
      <c r="AF150" s="295"/>
      <c r="AG150" s="281"/>
      <c r="AH150" s="60"/>
      <c r="AI150" s="60"/>
      <c r="AJ150" s="60"/>
      <c r="AK150" s="60"/>
      <c r="AL150" s="60"/>
      <c r="AM150" s="24"/>
      <c r="AN150" s="24"/>
      <c r="AO150" s="24"/>
      <c r="AP150" s="24"/>
      <c r="AQ150" s="24"/>
      <c r="AR150" s="60"/>
      <c r="AS150" s="60"/>
      <c r="AT150" s="60"/>
      <c r="AU150" s="24"/>
      <c r="AV150" s="24"/>
      <c r="AW150" s="24"/>
      <c r="AX150" s="24"/>
      <c r="AY150" s="24"/>
      <c r="AZ150" s="24"/>
      <c r="BA150" s="24"/>
      <c r="BB150" s="58"/>
      <c r="BC150" s="26"/>
      <c r="BD150" s="26"/>
      <c r="BE150" s="57"/>
      <c r="BF150" s="59"/>
      <c r="BG150" s="57"/>
      <c r="BH150" s="59"/>
    </row>
    <row r="151" spans="1:60" s="25" customFormat="1" ht="95.45" hidden="1" customHeight="1" x14ac:dyDescent="0.2">
      <c r="A151" s="626" t="str">
        <f>'CONTEXTO E IDENTIFICACIÓN'!A79</f>
        <v>R25</v>
      </c>
      <c r="B151" s="297" t="s">
        <v>40</v>
      </c>
      <c r="C151" s="365" t="str">
        <f>'CONTEXTO E IDENTIFICACIÓN'!D$79</f>
        <v>Gestión de Información Geográfica</v>
      </c>
      <c r="D151" s="365" t="str">
        <f>'CONTEXTO E IDENTIFICACIÓN'!F$79</f>
        <v>Gestión Agrológica</v>
      </c>
      <c r="E151" s="629" t="str">
        <f>'CONTEXTO E IDENTIFICACIÓN'!N79</f>
        <v>Posibilidad de pérdida Reputacional por una posible manipulación de la información o manejo de las muestras del LNS y/o alteración de los resultados de los productos agrológicos para beneficio propio o de un tercero debido a :
1. Presencia de intereses particulares o conflicto de intereses por la destinación del uso del suelo.
2. Debilidades en los procesos de apropiación de valores institucionales
3.Presiones generadas por las relaciones del personal del LNS entre ellos o con sus partes interesadas.
4. Presiones financieras
5. Presiones por proveedores o clientes.
6. Clientelismo y amiguismo</v>
      </c>
      <c r="F151" s="632">
        <f>'PROB E IMPACTO INHERENTE'!H33</f>
        <v>1</v>
      </c>
      <c r="G151" s="635">
        <f>'PROB E IMPACTO INHERENTE'!P33</f>
        <v>0.6</v>
      </c>
      <c r="H151" s="317">
        <v>1</v>
      </c>
      <c r="I151" s="300" t="s">
        <v>1105</v>
      </c>
      <c r="J151" s="301" t="s">
        <v>1104</v>
      </c>
      <c r="K151" s="301" t="s">
        <v>1097</v>
      </c>
      <c r="L151" s="287" t="str">
        <f t="shared" si="18"/>
        <v>El Facilitador del Sistema de Gestión Integrado (SGI) o apoyo al SGI en el  Laboratorio Nacional de Suelos realiza el seguimiento al cumplimiento de la documentación del SGI, formatos y sus controles, como mínimo una vez cada dos meses, lo cual se debe hacer a través de la aplicación de listas de chequeo que permitan evaluar el cumplimiento del paso a paso para generar los productos de la Subdirección. En caso de que se encuentre una desviación o desconocimiento en el procedimiento para generar los productos por alguno de los servidores públicos, se procederá a hacer una reinducción del proceso o se cambiará de actividad.  
Evidencia: Listas de chequeo diligenciadas, la actualización de la documentación según aplique y soportes de la reinducción o cambio de actividad (si aplica).</v>
      </c>
      <c r="M151" s="300" t="s">
        <v>301</v>
      </c>
      <c r="N151" s="302" t="s">
        <v>7</v>
      </c>
      <c r="O151" s="254" t="s">
        <v>16</v>
      </c>
      <c r="P151" s="251">
        <f>+IF(O151=FÓRMULAS!$E$4,FÓRMULAS!$F$4,IF(O151=FÓRMULAS!$E$5,FÓRMULAS!$F$5,IF(O151=FÓRMULAS!$E$6,FÓRMULAS!$F$6,"")))</f>
        <v>0.25</v>
      </c>
      <c r="Q151" s="251" t="str">
        <f>+IF(OR(O151=FÓRMULAS!$O$4,O151=FÓRMULAS!$O$5),FÓRMULAS!$P$5,IF(O151=FÓRMULAS!$O$6,FÓRMULAS!$P$6,""))</f>
        <v>Probabilidad</v>
      </c>
      <c r="R151" s="254" t="s">
        <v>103</v>
      </c>
      <c r="S151" s="251">
        <f>+IF(R151=FÓRMULAS!$H$4,FÓRMULAS!$I$4,IF(R151=FÓRMULAS!$H$5,FÓRMULAS!$I$5,""))</f>
        <v>0.15</v>
      </c>
      <c r="T151" s="259" t="s">
        <v>902</v>
      </c>
      <c r="U151" s="259" t="s">
        <v>909</v>
      </c>
      <c r="V151" s="259" t="s">
        <v>904</v>
      </c>
      <c r="W151" s="251">
        <f t="shared" si="19"/>
        <v>0.4</v>
      </c>
      <c r="X151" s="251">
        <f>IF(Q151=FÓRMULAS!$P$5,F$151-(F$151*W151),F$151)</f>
        <v>0.6</v>
      </c>
      <c r="Y151" s="321">
        <f>IF(Q151=FÓRMULAS!$P$6,G$151-(G$151*W151),G$151)</f>
        <v>0.6</v>
      </c>
      <c r="Z151" s="638">
        <f t="shared" ref="Z151:AA151" si="37">+IF(X154="","",X154)</f>
        <v>0.6</v>
      </c>
      <c r="AA151" s="641">
        <f t="shared" si="37"/>
        <v>0.6</v>
      </c>
      <c r="AB151" s="327">
        <f t="shared" si="25"/>
        <v>6</v>
      </c>
      <c r="AC151" s="302">
        <v>1</v>
      </c>
      <c r="AD151" s="302">
        <v>2</v>
      </c>
      <c r="AE151" s="302">
        <v>1</v>
      </c>
      <c r="AF151" s="303">
        <v>2</v>
      </c>
      <c r="AG151" s="299" t="s">
        <v>19</v>
      </c>
      <c r="AH151" s="34" t="s">
        <v>16</v>
      </c>
      <c r="AI151" s="34" t="s">
        <v>6</v>
      </c>
      <c r="AJ151" s="34" t="s">
        <v>6</v>
      </c>
      <c r="AK151" s="34" t="s">
        <v>6</v>
      </c>
      <c r="AL151" s="34" t="s">
        <v>23</v>
      </c>
      <c r="AM151" s="35" t="s">
        <v>103</v>
      </c>
      <c r="AN151" s="35" t="s">
        <v>87</v>
      </c>
      <c r="AO151" s="35" t="s">
        <v>89</v>
      </c>
      <c r="AP151" s="35" t="s">
        <v>91</v>
      </c>
      <c r="AQ151" s="35" t="str">
        <f>+IF(AH151="Preventivo","Prevenir",IF(AH151="Detectivo","Detectar","No es un control"))</f>
        <v>Prevenir</v>
      </c>
      <c r="AR151" s="34" t="s">
        <v>94</v>
      </c>
      <c r="AS151" s="34" t="s">
        <v>96</v>
      </c>
      <c r="AT151" s="34" t="s">
        <v>98</v>
      </c>
      <c r="AU151" s="35">
        <f>+IF(AN151=$AN$6,$AN$10,$AN$11)</f>
        <v>15</v>
      </c>
      <c r="AV151" s="35">
        <f>+IF(AO151=$AO$6,$AO$10,$AO$11)</f>
        <v>15</v>
      </c>
      <c r="AW151" s="35">
        <f>+IF(AP151=$AP$6,$AP$10,$AP$11)</f>
        <v>15</v>
      </c>
      <c r="AX151" s="35">
        <f>IF(AQ151=$AQ$6,$AQ$10,IF(AQ151=$AQ$7,$AQ$11,0))</f>
        <v>15</v>
      </c>
      <c r="AY151" s="35">
        <f>+IF(AR151=$AR$6,$AR$10,$AR$11)</f>
        <v>15</v>
      </c>
      <c r="AZ151" s="35">
        <f>+IF(AS151=$AS$6,$AS$10,$AS$11)</f>
        <v>15</v>
      </c>
      <c r="BA151" s="35">
        <f>IF(AT151=$AT$6,$AT$10,IF(AT151=$AT$7,$AT$11,0))</f>
        <v>10</v>
      </c>
      <c r="BB151" s="52">
        <f>SUM(AU151:BA151)</f>
        <v>100</v>
      </c>
      <c r="BC151" s="36" t="s">
        <v>138</v>
      </c>
      <c r="BD151" s="36" t="s">
        <v>138</v>
      </c>
      <c r="BE151" s="37" t="e">
        <f>IF(#REF!=#REF!,0,IF(AND(#REF!="Fuerte",BC151="Directamente"),2,IF(AND(#REF!="Moderado",BC151="Directamente"),1,0)))</f>
        <v>#REF!</v>
      </c>
      <c r="BF151" s="664" t="e">
        <f>+AVERAGE(BE151:BE154)</f>
        <v>#REF!</v>
      </c>
      <c r="BG151" s="37" t="e">
        <f>IF(C151=#REF!,0,IF(AND(#REF!="Fuerte",BC151="Indirectamente"),1,IF(AND(#REF!="Fuerte",BC151="Directamente"),2,IF(AND(#REF!="Moderado",BC151="Directamente"),1,0))))</f>
        <v>#REF!</v>
      </c>
      <c r="BH151" s="664" t="e">
        <f>+AVERAGE(BG151:BG154)</f>
        <v>#REF!</v>
      </c>
    </row>
    <row r="152" spans="1:60" s="25" customFormat="1" ht="84" hidden="1" customHeight="1" x14ac:dyDescent="0.2">
      <c r="A152" s="627"/>
      <c r="B152" s="41" t="s">
        <v>40</v>
      </c>
      <c r="C152" s="366" t="str">
        <f>'CONTEXTO E IDENTIFICACIÓN'!D$79</f>
        <v>Gestión de Información Geográfica</v>
      </c>
      <c r="D152" s="366" t="str">
        <f>'CONTEXTO E IDENTIFICACIÓN'!F$79</f>
        <v>Gestión Agrológica</v>
      </c>
      <c r="E152" s="630"/>
      <c r="F152" s="633"/>
      <c r="G152" s="636"/>
      <c r="H152" s="318">
        <v>2</v>
      </c>
      <c r="I152" s="34" t="s">
        <v>1106</v>
      </c>
      <c r="J152" s="33" t="s">
        <v>1107</v>
      </c>
      <c r="K152" s="33" t="s">
        <v>1108</v>
      </c>
      <c r="L152" s="275" t="str">
        <f t="shared" si="18"/>
        <v xml:space="preserve">El Profesional de apoyo en el  Laboratorio Nacional de Suelos evalúa trimestralmente las cartas control de los procesos en curso, con el fin de garantizar el control de los procedimientos analíticos. En caso de encontrar comportamientos anormales o atípicos, se realiza el análisis de causas y se determinan las acciones que se deben llevar a cabo para identificar la falla y corregirla posteriormente.  
Evidencia: Formato de Evaluación de las cartas control </v>
      </c>
      <c r="M152" s="34" t="s">
        <v>305</v>
      </c>
      <c r="N152" s="35" t="s">
        <v>7</v>
      </c>
      <c r="O152" s="255" t="s">
        <v>16</v>
      </c>
      <c r="P152" s="252">
        <f>+IF(O152=FÓRMULAS!$E$4,FÓRMULAS!$F$4,IF(O152=FÓRMULAS!$E$5,FÓRMULAS!$F$5,IF(O152=FÓRMULAS!$E$6,FÓRMULAS!$F$6,"")))</f>
        <v>0.25</v>
      </c>
      <c r="Q152" s="252" t="str">
        <f>+IF(OR(O152=FÓRMULAS!$O$4,O152=FÓRMULAS!$O$5),FÓRMULAS!$P$5,IF(O152=FÓRMULAS!$O$6,FÓRMULAS!$P$6,""))</f>
        <v>Probabilidad</v>
      </c>
      <c r="R152" s="255" t="s">
        <v>103</v>
      </c>
      <c r="S152" s="252">
        <f>+IF(R152=FÓRMULAS!$H$4,FÓRMULAS!$I$4,IF(R152=FÓRMULAS!$H$5,FÓRMULAS!$I$5,""))</f>
        <v>0.15</v>
      </c>
      <c r="T152" s="260" t="s">
        <v>902</v>
      </c>
      <c r="U152" s="260" t="s">
        <v>903</v>
      </c>
      <c r="V152" s="260" t="s">
        <v>904</v>
      </c>
      <c r="W152" s="252">
        <f t="shared" si="19"/>
        <v>0.4</v>
      </c>
      <c r="X152" s="252">
        <f>IF(Q152=FÓRMULAS!$P$5,F$151-(F$151*W152),F$151)</f>
        <v>0.6</v>
      </c>
      <c r="Y152" s="322">
        <f>IF(Q152=FÓRMULAS!$P$6,G$151-(G$151*W152),G$151)</f>
        <v>0.6</v>
      </c>
      <c r="Z152" s="639"/>
      <c r="AA152" s="642"/>
      <c r="AB152" s="328">
        <f t="shared" ref="AB152" si="38">+SUM(AC152:AF152)</f>
        <v>4</v>
      </c>
      <c r="AC152" s="35">
        <v>1</v>
      </c>
      <c r="AD152" s="35">
        <v>1</v>
      </c>
      <c r="AE152" s="35">
        <v>1</v>
      </c>
      <c r="AF152" s="304">
        <v>1</v>
      </c>
      <c r="AG152" s="299" t="s">
        <v>19</v>
      </c>
      <c r="AH152" s="34" t="s">
        <v>16</v>
      </c>
      <c r="AI152" s="34" t="s">
        <v>6</v>
      </c>
      <c r="AJ152" s="34" t="s">
        <v>6</v>
      </c>
      <c r="AK152" s="34" t="s">
        <v>6</v>
      </c>
      <c r="AL152" s="34" t="s">
        <v>57</v>
      </c>
      <c r="AM152" s="35" t="s">
        <v>103</v>
      </c>
      <c r="AN152" s="35" t="s">
        <v>87</v>
      </c>
      <c r="AO152" s="35" t="s">
        <v>89</v>
      </c>
      <c r="AP152" s="35" t="s">
        <v>91</v>
      </c>
      <c r="AQ152" s="35" t="str">
        <f>+IF(AH152="Preventivo","Prevenir",IF(AH152="Detectivo","Detectar","No es un control"))</f>
        <v>Prevenir</v>
      </c>
      <c r="AR152" s="34" t="s">
        <v>94</v>
      </c>
      <c r="AS152" s="34" t="s">
        <v>96</v>
      </c>
      <c r="AT152" s="34" t="s">
        <v>98</v>
      </c>
      <c r="AU152" s="35">
        <f>+IF(AN152=$AN$6,$AN$10,$AN$11)</f>
        <v>15</v>
      </c>
      <c r="AV152" s="35">
        <f>+IF(AO152=$AO$6,$AO$10,$AO$11)</f>
        <v>15</v>
      </c>
      <c r="AW152" s="35">
        <f>+IF(AP152=$AP$6,$AP$10,$AP$11)</f>
        <v>15</v>
      </c>
      <c r="AX152" s="35">
        <f>IF(AQ152=$AQ$6,$AQ$10,IF(AQ152=$AQ$7,$AQ$11,0))</f>
        <v>15</v>
      </c>
      <c r="AY152" s="35">
        <f>+IF(AR152=$AR$6,$AR$10,$AR$11)</f>
        <v>15</v>
      </c>
      <c r="AZ152" s="35">
        <f>+IF(AS152=$AS$6,$AS$10,$AS$11)</f>
        <v>15</v>
      </c>
      <c r="BA152" s="35">
        <f>IF(AT152=$AT$6,$AT$10,IF(AT152=$AT$7,$AT$11,0))</f>
        <v>10</v>
      </c>
      <c r="BB152" s="52">
        <f>SUM(AU152:BA152)</f>
        <v>100</v>
      </c>
      <c r="BC152" s="36" t="s">
        <v>138</v>
      </c>
      <c r="BD152" s="36" t="s">
        <v>138</v>
      </c>
      <c r="BE152" s="37" t="e">
        <f>IF(#REF!=#REF!,0,IF(AND(#REF!="Fuerte",BC152="Directamente"),2,IF(AND(#REF!="Moderado",BC152="Directamente"),1,0)))</f>
        <v>#REF!</v>
      </c>
      <c r="BF152" s="664"/>
      <c r="BG152" s="37" t="e">
        <f>IF(C152=#REF!,0,IF(AND(#REF!="Fuerte",BC152="Indirectamente"),1,IF(AND(#REF!="Fuerte",BC152="Directamente"),2,IF(AND(#REF!="Moderado",BC152="Directamente"),1,0))))</f>
        <v>#REF!</v>
      </c>
      <c r="BH152" s="664"/>
    </row>
    <row r="153" spans="1:60" s="25" customFormat="1" ht="171.6" hidden="1" customHeight="1" x14ac:dyDescent="0.2">
      <c r="A153" s="627"/>
      <c r="B153" s="41" t="s">
        <v>40</v>
      </c>
      <c r="C153" s="366" t="str">
        <f>'CONTEXTO E IDENTIFICACIÓN'!D$79</f>
        <v>Gestión de Información Geográfica</v>
      </c>
      <c r="D153" s="366" t="str">
        <f>'CONTEXTO E IDENTIFICACIÓN'!F$79</f>
        <v>Gestión Agrológica</v>
      </c>
      <c r="E153" s="630"/>
      <c r="F153" s="633"/>
      <c r="G153" s="636"/>
      <c r="H153" s="318">
        <v>3</v>
      </c>
      <c r="I153" s="34" t="s">
        <v>1109</v>
      </c>
      <c r="J153" s="33" t="s">
        <v>1086</v>
      </c>
      <c r="K153" s="33" t="s">
        <v>1110</v>
      </c>
      <c r="L153" s="275" t="str">
        <f t="shared" si="18"/>
        <v>El responsable de la recepción en el LNS , cada vez que se realice una solicitud de muestra para análisis químico, físico, mineralógico y biológico, debe entregar únicamente la orden de consignación al usuario y por ningún motivo entregar datos como el número de solicitud, de laboratorio de las muestras o datos como quienes seran los encargados de realizar su analisis, con el fin de que los análistas intervinientes en el proceso desconozcan la identidad del usuario quien realizó la solicitud y de que el cliente no conozca los datos con respecto a la identificación de sus muestras y quienes seran los encargados de analizarlas; y así garantizar la confidencialidad e imparcialidad en las actividades y en el  manejo de las muestras en el laboratorio. En caso de que el usuario requiera  tener mayor información se debe aplicar lo establecido en el procedimiento "Análisis de muestras en el LNS", y en todo caso evitar que se revele información sobre las personas involucradas en la ejecución de analisis de las muestras. 
Evidencia: Compromiso firmados de confidencialidad, imparcialidad e independencia por parte del responsable de la recepción en el LNS.</v>
      </c>
      <c r="M153" s="34" t="s">
        <v>324</v>
      </c>
      <c r="N153" s="35" t="s">
        <v>7</v>
      </c>
      <c r="O153" s="255" t="s">
        <v>16</v>
      </c>
      <c r="P153" s="252">
        <f>+IF(O153=FÓRMULAS!$E$4,FÓRMULAS!$F$4,IF(O153=FÓRMULAS!$E$5,FÓRMULAS!$F$5,IF(O153=FÓRMULAS!$E$6,FÓRMULAS!$F$6,"")))</f>
        <v>0.25</v>
      </c>
      <c r="Q153" s="252" t="str">
        <f>+IF(OR(O153=FÓRMULAS!$O$4,O153=FÓRMULAS!$O$5),FÓRMULAS!$P$5,IF(O153=FÓRMULAS!$O$6,FÓRMULAS!$P$6,""))</f>
        <v>Probabilidad</v>
      </c>
      <c r="R153" s="255" t="s">
        <v>103</v>
      </c>
      <c r="S153" s="252">
        <f>+IF(R153=FÓRMULAS!$H$4,FÓRMULAS!$I$4,IF(R153=FÓRMULAS!$H$5,FÓRMULAS!$I$5,""))</f>
        <v>0.15</v>
      </c>
      <c r="T153" s="260" t="s">
        <v>902</v>
      </c>
      <c r="U153" s="260" t="s">
        <v>903</v>
      </c>
      <c r="V153" s="260" t="s">
        <v>904</v>
      </c>
      <c r="W153" s="252">
        <f t="shared" si="19"/>
        <v>0.4</v>
      </c>
      <c r="X153" s="252">
        <f>IF(Q153=FÓRMULAS!$P$5,F$151-(F$151*W153),F$151)</f>
        <v>0.6</v>
      </c>
      <c r="Y153" s="322">
        <f>IF(Q153=FÓRMULAS!$P$6,G$151-(G$151*W153),G$151)</f>
        <v>0.6</v>
      </c>
      <c r="Z153" s="639"/>
      <c r="AA153" s="642"/>
      <c r="AB153" s="328">
        <f t="shared" ref="AB153" si="39">+SUM(AC153:AF153)</f>
        <v>0</v>
      </c>
      <c r="AC153" s="35">
        <v>0</v>
      </c>
      <c r="AD153" s="35">
        <v>0</v>
      </c>
      <c r="AE153" s="35">
        <v>0</v>
      </c>
      <c r="AF153" s="304">
        <v>0</v>
      </c>
      <c r="AG153" s="299" t="s">
        <v>6</v>
      </c>
      <c r="AH153" s="34" t="s">
        <v>16</v>
      </c>
      <c r="AI153" s="34" t="s">
        <v>19</v>
      </c>
      <c r="AJ153" s="34" t="s">
        <v>6</v>
      </c>
      <c r="AK153" s="34" t="s">
        <v>6</v>
      </c>
      <c r="AL153" s="34" t="s">
        <v>25</v>
      </c>
      <c r="AM153" s="35" t="s">
        <v>103</v>
      </c>
      <c r="AN153" s="35" t="s">
        <v>87</v>
      </c>
      <c r="AO153" s="35" t="s">
        <v>89</v>
      </c>
      <c r="AP153" s="35" t="s">
        <v>91</v>
      </c>
      <c r="AQ153" s="35" t="str">
        <f t="shared" ref="AQ153:AQ154" si="40">+IF(AH153="Preventivo","Prevenir",IF(AH153="Detectivo","Detectar","No es un control"))</f>
        <v>Prevenir</v>
      </c>
      <c r="AR153" s="34" t="s">
        <v>94</v>
      </c>
      <c r="AS153" s="34" t="s">
        <v>96</v>
      </c>
      <c r="AT153" s="34" t="s">
        <v>98</v>
      </c>
      <c r="AU153" s="35">
        <f t="shared" ref="AU153:AU154" si="41">+IF(AN153=$AN$6,$AN$10,$AN$11)</f>
        <v>15</v>
      </c>
      <c r="AV153" s="35">
        <f t="shared" ref="AV153:AV154" si="42">+IF(AO153=$AO$6,$AO$10,$AO$11)</f>
        <v>15</v>
      </c>
      <c r="AW153" s="35">
        <f t="shared" ref="AW153:AW154" si="43">+IF(AP153=$AP$6,$AP$10,$AP$11)</f>
        <v>15</v>
      </c>
      <c r="AX153" s="35">
        <f t="shared" ref="AX153:AX154" si="44">IF(AQ153=$AQ$6,$AQ$10,IF(AQ153=$AQ$7,$AQ$11,0))</f>
        <v>15</v>
      </c>
      <c r="AY153" s="35">
        <f t="shared" ref="AY153:AY154" si="45">+IF(AR153=$AR$6,$AR$10,$AR$11)</f>
        <v>15</v>
      </c>
      <c r="AZ153" s="35">
        <f t="shared" ref="AZ153:AZ154" si="46">+IF(AS153=$AS$6,$AS$10,$AS$11)</f>
        <v>15</v>
      </c>
      <c r="BA153" s="35">
        <f t="shared" ref="BA153:BA154" si="47">IF(AT153=$AT$6,$AT$10,IF(AT153=$AT$7,$AT$11,0))</f>
        <v>10</v>
      </c>
      <c r="BB153" s="52">
        <f t="shared" ref="BB153:BB154" si="48">SUM(AU153:BA153)</f>
        <v>100</v>
      </c>
      <c r="BC153" s="36" t="s">
        <v>138</v>
      </c>
      <c r="BD153" s="36" t="s">
        <v>138</v>
      </c>
      <c r="BE153" s="37" t="e">
        <f>IF(#REF!=#REF!,0,IF(AND(#REF!="Fuerte",BC153="Directamente"),2,IF(AND(#REF!="Moderado",BC153="Directamente"),1,0)))</f>
        <v>#REF!</v>
      </c>
      <c r="BF153" s="664"/>
      <c r="BG153" s="37" t="e">
        <f>IF(C153=#REF!,0,IF(AND(#REF!="Fuerte",BC153="Indirectamente"),1,IF(AND(#REF!="Fuerte",BC153="Directamente"),2,IF(AND(#REF!="Moderado",BC153="Directamente"),1,0))))</f>
        <v>#REF!</v>
      </c>
      <c r="BH153" s="664"/>
    </row>
    <row r="154" spans="1:60" s="25" customFormat="1" ht="102.6" hidden="1" customHeight="1" thickBot="1" x14ac:dyDescent="0.25">
      <c r="A154" s="628"/>
      <c r="B154" s="298" t="s">
        <v>40</v>
      </c>
      <c r="C154" s="367" t="str">
        <f>'CONTEXTO E IDENTIFICACIÓN'!D$79</f>
        <v>Gestión de Información Geográfica</v>
      </c>
      <c r="D154" s="367" t="str">
        <f>'CONTEXTO E IDENTIFICACIÓN'!F$79</f>
        <v>Gestión Agrológica</v>
      </c>
      <c r="E154" s="631"/>
      <c r="F154" s="634"/>
      <c r="G154" s="637"/>
      <c r="H154" s="319">
        <v>4</v>
      </c>
      <c r="I154" s="305" t="s">
        <v>1111</v>
      </c>
      <c r="J154" s="306" t="s">
        <v>1112</v>
      </c>
      <c r="K154" s="306" t="s">
        <v>1113</v>
      </c>
      <c r="L154" s="293" t="str">
        <f t="shared" si="18"/>
        <v>El responsable del SGI o el profesional apoyo al SGI en el  Laboratorio Nacional de Suelos , cada vez que ingrese un funcionario o contratista a desarrollar actividades en el Laboratorio Nacional de Suelos, debe verificar que se firme el compromiso de confidencialidad, imparcialidad e independencia con el fin de garantizar que todas las personas se comprometan a implementar y mantener los lineamientos de imparcialidad establecidos en el laboratorio, en caso de encontrar desviaciones se debe informar al coordinador del laboratorio y al responsable del SGI para que se tomen las medidas pertinentes.
Evidencia: Compromisos firmados de confidencialidad, imparcialidad e independencia.</v>
      </c>
      <c r="M154" s="305" t="s">
        <v>325</v>
      </c>
      <c r="N154" s="307" t="s">
        <v>7</v>
      </c>
      <c r="O154" s="256" t="s">
        <v>16</v>
      </c>
      <c r="P154" s="253">
        <f>+IF(O154=FÓRMULAS!$E$4,FÓRMULAS!$F$4,IF(O154=FÓRMULAS!$E$5,FÓRMULAS!$F$5,IF(O154=FÓRMULAS!$E$6,FÓRMULAS!$F$6,"")))</f>
        <v>0.25</v>
      </c>
      <c r="Q154" s="253" t="str">
        <f>+IF(OR(O154=FÓRMULAS!$O$4,O154=FÓRMULAS!$O$5),FÓRMULAS!$P$5,IF(O154=FÓRMULAS!$O$6,FÓRMULAS!$P$6,""))</f>
        <v>Probabilidad</v>
      </c>
      <c r="R154" s="256" t="s">
        <v>103</v>
      </c>
      <c r="S154" s="253">
        <f>+IF(R154=FÓRMULAS!$H$4,FÓRMULAS!$I$4,IF(R154=FÓRMULAS!$H$5,FÓRMULAS!$I$5,""))</f>
        <v>0.15</v>
      </c>
      <c r="T154" s="261" t="s">
        <v>902</v>
      </c>
      <c r="U154" s="261" t="s">
        <v>903</v>
      </c>
      <c r="V154" s="261" t="s">
        <v>904</v>
      </c>
      <c r="W154" s="253">
        <f t="shared" si="19"/>
        <v>0.4</v>
      </c>
      <c r="X154" s="253">
        <f>IF(Q154=FÓRMULAS!$P$5,F$151-(F$151*W154),F$151)</f>
        <v>0.6</v>
      </c>
      <c r="Y154" s="323">
        <f>IF(Q154=FÓRMULAS!$P$6,G$151-(G$151*W154),G$151)</f>
        <v>0.6</v>
      </c>
      <c r="Z154" s="640"/>
      <c r="AA154" s="643"/>
      <c r="AB154" s="329">
        <v>0</v>
      </c>
      <c r="AC154" s="307">
        <v>0</v>
      </c>
      <c r="AD154" s="307">
        <v>0</v>
      </c>
      <c r="AE154" s="307">
        <v>0</v>
      </c>
      <c r="AF154" s="308">
        <v>0</v>
      </c>
      <c r="AG154" s="299" t="s">
        <v>6</v>
      </c>
      <c r="AH154" s="34" t="s">
        <v>16</v>
      </c>
      <c r="AI154" s="34" t="s">
        <v>19</v>
      </c>
      <c r="AJ154" s="34" t="s">
        <v>6</v>
      </c>
      <c r="AK154" s="34" t="s">
        <v>6</v>
      </c>
      <c r="AL154" s="34" t="s">
        <v>25</v>
      </c>
      <c r="AM154" s="35" t="s">
        <v>103</v>
      </c>
      <c r="AN154" s="35" t="s">
        <v>87</v>
      </c>
      <c r="AO154" s="35" t="s">
        <v>89</v>
      </c>
      <c r="AP154" s="35" t="s">
        <v>91</v>
      </c>
      <c r="AQ154" s="35" t="str">
        <f t="shared" si="40"/>
        <v>Prevenir</v>
      </c>
      <c r="AR154" s="34" t="s">
        <v>94</v>
      </c>
      <c r="AS154" s="34" t="s">
        <v>96</v>
      </c>
      <c r="AT154" s="34" t="s">
        <v>98</v>
      </c>
      <c r="AU154" s="35">
        <f t="shared" si="41"/>
        <v>15</v>
      </c>
      <c r="AV154" s="35">
        <f t="shared" si="42"/>
        <v>15</v>
      </c>
      <c r="AW154" s="35">
        <f t="shared" si="43"/>
        <v>15</v>
      </c>
      <c r="AX154" s="35">
        <f t="shared" si="44"/>
        <v>15</v>
      </c>
      <c r="AY154" s="35">
        <f t="shared" si="45"/>
        <v>15</v>
      </c>
      <c r="AZ154" s="35">
        <f t="shared" si="46"/>
        <v>15</v>
      </c>
      <c r="BA154" s="35">
        <f t="shared" si="47"/>
        <v>10</v>
      </c>
      <c r="BB154" s="52">
        <f t="shared" si="48"/>
        <v>100</v>
      </c>
      <c r="BC154" s="36" t="s">
        <v>138</v>
      </c>
      <c r="BD154" s="36" t="s">
        <v>138</v>
      </c>
      <c r="BE154" s="37" t="e">
        <f>IF(#REF!=#REF!,0,IF(AND(#REF!="Fuerte",BC154="Directamente"),2,IF(AND(#REF!="Moderado",BC154="Directamente"),1,0)))</f>
        <v>#REF!</v>
      </c>
      <c r="BF154" s="664"/>
      <c r="BG154" s="37" t="e">
        <f>IF(C154=#REF!,0,IF(AND(#REF!="Fuerte",BC154="Indirectamente"),1,IF(AND(#REF!="Fuerte",BC154="Directamente"),2,IF(AND(#REF!="Moderado",BC154="Directamente"),1,0))))</f>
        <v>#REF!</v>
      </c>
      <c r="BH154" s="664"/>
    </row>
    <row r="155" spans="1:60" s="25" customFormat="1" ht="120" hidden="1" customHeight="1" thickBot="1" x14ac:dyDescent="0.25">
      <c r="A155" s="626" t="str">
        <f>'CONTEXTO E IDENTIFICACIÓN'!A80</f>
        <v>R26</v>
      </c>
      <c r="B155" s="297" t="s">
        <v>42</v>
      </c>
      <c r="C155" s="365" t="str">
        <f>'CONTEXTO E IDENTIFICACIÓN'!D$80</f>
        <v>Gestión catastral</v>
      </c>
      <c r="D155" s="365" t="str">
        <f>'CONTEXTO E IDENTIFICACIÓN'!F$80</f>
        <v>Prestación del Servicio Catastral por Excepción</v>
      </c>
      <c r="E155" s="629" t="str">
        <f>'CONTEXTO E IDENTIFICACIÓN'!N80</f>
        <v xml:space="preserve">Posibilidad de pérdida Reputacional por incumplimiento de los estándares de producción (calidad) en la prestación del servicio público Catastral por excepción debido a :
1. Falta de conocimiento de los procedimientos establecidos.
2. Recursos inadecuados o insuficientes.
</v>
      </c>
      <c r="F155" s="632">
        <f>'PROB E IMPACTO INHERENTE'!H34</f>
        <v>1</v>
      </c>
      <c r="G155" s="635">
        <f>'PROB E IMPACTO INHERENTE'!P34</f>
        <v>0.6</v>
      </c>
      <c r="H155" s="317">
        <v>1</v>
      </c>
      <c r="I155" s="286" t="s">
        <v>543</v>
      </c>
      <c r="J155" s="287" t="s">
        <v>973</v>
      </c>
      <c r="K155" s="287" t="s">
        <v>972</v>
      </c>
      <c r="L155" s="287" t="str">
        <f t="shared" si="18"/>
        <v>El Director Territorial elabora el cronograma de los trámites que serán atendidos durante el mes, dando prioridad a los más antiguos, realizando seguimiento semanal a su ejecución, sea él o a quien designe. Al final del mes se debe evaluar el cumplimiento del cronograma, identificar los trámites progrramados y no atendidos, así como las causales, y proponer las acciones respectivas con el fin de dar cumplimiento en el mes siguiente.  
En caso de identificar novedades en el cumplimiento se reprograman las actividades. Esta actividad se realiza mensulamente.
Evidencia: 
1. Direcciones Territoriales: Cronograma de trabajo, reporte del seguimiento semanal y relación de acciones (si aplica).</v>
      </c>
      <c r="M155" s="286" t="s">
        <v>306</v>
      </c>
      <c r="N155" s="288" t="s">
        <v>7</v>
      </c>
      <c r="O155" s="254" t="s">
        <v>16</v>
      </c>
      <c r="P155" s="251">
        <f>+IF(O155=FÓRMULAS!$E$4,FÓRMULAS!$F$4,IF(O155=FÓRMULAS!$E$5,FÓRMULAS!$F$5,IF(O155=FÓRMULAS!$E$6,FÓRMULAS!$F$6,"")))</f>
        <v>0.25</v>
      </c>
      <c r="Q155" s="251" t="str">
        <f>+IF(OR(O155=FÓRMULAS!$O$4,O155=FÓRMULAS!$O$5),FÓRMULAS!$P$5,IF(O155=FÓRMULAS!$O$6,FÓRMULAS!$P$6,""))</f>
        <v>Probabilidad</v>
      </c>
      <c r="R155" s="254" t="s">
        <v>103</v>
      </c>
      <c r="S155" s="251">
        <f>+IF(R155=FÓRMULAS!$H$4,FÓRMULAS!$I$4,IF(R155=FÓRMULAS!$H$5,FÓRMULAS!$I$5,""))</f>
        <v>0.15</v>
      </c>
      <c r="T155" s="259" t="s">
        <v>902</v>
      </c>
      <c r="U155" s="259" t="s">
        <v>909</v>
      </c>
      <c r="V155" s="259" t="s">
        <v>904</v>
      </c>
      <c r="W155" s="251">
        <f t="shared" si="19"/>
        <v>0.4</v>
      </c>
      <c r="X155" s="251">
        <f>IF(Q155=FÓRMULAS!$P$5,F$155-(F$155*W155),F$155)</f>
        <v>0.6</v>
      </c>
      <c r="Y155" s="321">
        <f>IF(Q155=FÓRMULAS!$P$6,G$155-(G$155*W155),G$155)</f>
        <v>0.6</v>
      </c>
      <c r="Z155" s="638">
        <f t="shared" ref="Z155:AA155" si="49">+IF(X158="","",X158)</f>
        <v>1</v>
      </c>
      <c r="AA155" s="641">
        <f t="shared" si="49"/>
        <v>0.6</v>
      </c>
      <c r="AB155" s="324">
        <v>12</v>
      </c>
      <c r="AC155" s="288">
        <v>3</v>
      </c>
      <c r="AD155" s="288">
        <v>3</v>
      </c>
      <c r="AE155" s="288">
        <v>3</v>
      </c>
      <c r="AF155" s="289">
        <v>3</v>
      </c>
      <c r="AG155" s="281" t="s">
        <v>19</v>
      </c>
      <c r="AH155" s="51" t="s">
        <v>16</v>
      </c>
      <c r="AI155" s="51" t="s">
        <v>6</v>
      </c>
      <c r="AJ155" s="51" t="s">
        <v>6</v>
      </c>
      <c r="AK155" s="51" t="s">
        <v>6</v>
      </c>
      <c r="AL155" s="51" t="s">
        <v>23</v>
      </c>
      <c r="AM155" s="24" t="s">
        <v>103</v>
      </c>
      <c r="AN155" s="24" t="s">
        <v>87</v>
      </c>
      <c r="AO155" s="24" t="s">
        <v>89</v>
      </c>
      <c r="AP155" s="24" t="s">
        <v>91</v>
      </c>
      <c r="AQ155" s="24" t="s">
        <v>99</v>
      </c>
      <c r="AR155" s="51" t="s">
        <v>94</v>
      </c>
      <c r="AS155" s="51" t="s">
        <v>96</v>
      </c>
      <c r="AT155" s="51" t="s">
        <v>98</v>
      </c>
      <c r="AU155" s="24">
        <v>15</v>
      </c>
      <c r="AV155" s="24">
        <v>15</v>
      </c>
      <c r="AW155" s="24">
        <v>15</v>
      </c>
      <c r="AX155" s="24">
        <v>15</v>
      </c>
      <c r="AY155" s="24">
        <v>15</v>
      </c>
      <c r="AZ155" s="24">
        <v>15</v>
      </c>
      <c r="BA155" s="24">
        <v>10</v>
      </c>
      <c r="BB155" s="49">
        <v>100</v>
      </c>
      <c r="BC155" s="26" t="s">
        <v>138</v>
      </c>
      <c r="BD155" s="26" t="s">
        <v>138</v>
      </c>
      <c r="BE155" s="50">
        <v>2</v>
      </c>
      <c r="BF155" s="48">
        <v>2</v>
      </c>
      <c r="BG155" s="50">
        <v>2</v>
      </c>
      <c r="BH155" s="48">
        <v>2</v>
      </c>
    </row>
    <row r="156" spans="1:60" s="25" customFormat="1" ht="10.5" hidden="1" customHeight="1" thickBot="1" x14ac:dyDescent="0.25">
      <c r="A156" s="627"/>
      <c r="B156" s="41"/>
      <c r="C156" s="365" t="str">
        <f>'CONTEXTO E IDENTIFICACIÓN'!D$80</f>
        <v>Gestión catastral</v>
      </c>
      <c r="D156" s="366"/>
      <c r="E156" s="630"/>
      <c r="F156" s="633"/>
      <c r="G156" s="636"/>
      <c r="H156" s="318">
        <v>2</v>
      </c>
      <c r="I156" s="274"/>
      <c r="J156" s="275"/>
      <c r="K156" s="275"/>
      <c r="L156" s="275" t="str">
        <f t="shared" si="18"/>
        <v xml:space="preserve">  </v>
      </c>
      <c r="M156" s="274"/>
      <c r="N156" s="24"/>
      <c r="O156" s="255"/>
      <c r="P156" s="252" t="str">
        <f>+IF(O156=FÓRMULAS!$E$4,FÓRMULAS!$F$4,IF(O156=FÓRMULAS!$E$5,FÓRMULAS!$F$5,IF(O156=FÓRMULAS!$E$6,FÓRMULAS!$F$6,"")))</f>
        <v/>
      </c>
      <c r="Q156" s="252" t="str">
        <f>+IF(OR(O156=FÓRMULAS!$O$4,O156=FÓRMULAS!$O$5),FÓRMULAS!$P$5,IF(O156=FÓRMULAS!$O$6,FÓRMULAS!$P$6,""))</f>
        <v/>
      </c>
      <c r="R156" s="255"/>
      <c r="S156" s="252" t="str">
        <f>+IF(R156=FÓRMULAS!$H$4,FÓRMULAS!$I$4,IF(R156=FÓRMULAS!$H$5,FÓRMULAS!$I$5,""))</f>
        <v/>
      </c>
      <c r="T156" s="260"/>
      <c r="U156" s="260"/>
      <c r="V156" s="260"/>
      <c r="W156" s="252" t="str">
        <f t="shared" si="19"/>
        <v/>
      </c>
      <c r="X156" s="252">
        <f>IF(Q156=FÓRMULAS!$P$5,F$155-(F$155*W156),F$155)</f>
        <v>1</v>
      </c>
      <c r="Y156" s="322">
        <f>IF(Q156=FÓRMULAS!$P$6,G$155-(G$155*W156),G$155)</f>
        <v>0.6</v>
      </c>
      <c r="Z156" s="639"/>
      <c r="AA156" s="642"/>
      <c r="AB156" s="325"/>
      <c r="AC156" s="24"/>
      <c r="AD156" s="24"/>
      <c r="AE156" s="24"/>
      <c r="AF156" s="290"/>
      <c r="AG156" s="281"/>
      <c r="AH156" s="60"/>
      <c r="AI156" s="60"/>
      <c r="AJ156" s="60"/>
      <c r="AK156" s="60"/>
      <c r="AL156" s="60"/>
      <c r="AM156" s="24"/>
      <c r="AN156" s="24"/>
      <c r="AO156" s="24"/>
      <c r="AP156" s="24"/>
      <c r="AQ156" s="24"/>
      <c r="AR156" s="60"/>
      <c r="AS156" s="60"/>
      <c r="AT156" s="60"/>
      <c r="AU156" s="24"/>
      <c r="AV156" s="24"/>
      <c r="AW156" s="24"/>
      <c r="AX156" s="24"/>
      <c r="AY156" s="24"/>
      <c r="AZ156" s="24"/>
      <c r="BA156" s="24"/>
      <c r="BB156" s="58"/>
      <c r="BC156" s="26"/>
      <c r="BD156" s="26"/>
      <c r="BE156" s="57"/>
      <c r="BF156" s="59"/>
      <c r="BG156" s="57"/>
      <c r="BH156" s="59"/>
    </row>
    <row r="157" spans="1:60" s="25" customFormat="1" ht="11.25" hidden="1" customHeight="1" thickBot="1" x14ac:dyDescent="0.25">
      <c r="A157" s="627"/>
      <c r="B157" s="41"/>
      <c r="C157" s="365" t="str">
        <f>'CONTEXTO E IDENTIFICACIÓN'!D$80</f>
        <v>Gestión catastral</v>
      </c>
      <c r="D157" s="366"/>
      <c r="E157" s="630"/>
      <c r="F157" s="633"/>
      <c r="G157" s="636"/>
      <c r="H157" s="318">
        <v>3</v>
      </c>
      <c r="I157" s="274"/>
      <c r="J157" s="275"/>
      <c r="K157" s="275"/>
      <c r="L157" s="275" t="str">
        <f t="shared" si="18"/>
        <v xml:space="preserve">  </v>
      </c>
      <c r="M157" s="274"/>
      <c r="N157" s="24"/>
      <c r="O157" s="255"/>
      <c r="P157" s="252" t="str">
        <f>+IF(O157=FÓRMULAS!$E$4,FÓRMULAS!$F$4,IF(O157=FÓRMULAS!$E$5,FÓRMULAS!$F$5,IF(O157=FÓRMULAS!$E$6,FÓRMULAS!$F$6,"")))</f>
        <v/>
      </c>
      <c r="Q157" s="252" t="str">
        <f>+IF(OR(O157=FÓRMULAS!$O$4,O157=FÓRMULAS!$O$5),FÓRMULAS!$P$5,IF(O157=FÓRMULAS!$O$6,FÓRMULAS!$P$6,""))</f>
        <v/>
      </c>
      <c r="R157" s="255"/>
      <c r="S157" s="252" t="str">
        <f>+IF(R157=FÓRMULAS!$H$4,FÓRMULAS!$I$4,IF(R157=FÓRMULAS!$H$5,FÓRMULAS!$I$5,""))</f>
        <v/>
      </c>
      <c r="T157" s="260"/>
      <c r="U157" s="260"/>
      <c r="V157" s="260"/>
      <c r="W157" s="252" t="str">
        <f t="shared" si="19"/>
        <v/>
      </c>
      <c r="X157" s="252">
        <f>IF(Q157=FÓRMULAS!$P$5,F$155-(F$155*W157),F$155)</f>
        <v>1</v>
      </c>
      <c r="Y157" s="322">
        <f>IF(Q157=FÓRMULAS!$P$6,G$155-(G$155*W157),G$155)</f>
        <v>0.6</v>
      </c>
      <c r="Z157" s="639"/>
      <c r="AA157" s="642"/>
      <c r="AB157" s="325"/>
      <c r="AC157" s="24"/>
      <c r="AD157" s="24"/>
      <c r="AE157" s="24"/>
      <c r="AF157" s="290"/>
      <c r="AG157" s="281"/>
      <c r="AH157" s="60"/>
      <c r="AI157" s="60"/>
      <c r="AJ157" s="60"/>
      <c r="AK157" s="60"/>
      <c r="AL157" s="60"/>
      <c r="AM157" s="24"/>
      <c r="AN157" s="24"/>
      <c r="AO157" s="24"/>
      <c r="AP157" s="24"/>
      <c r="AQ157" s="24"/>
      <c r="AR157" s="60"/>
      <c r="AS157" s="60"/>
      <c r="AT157" s="60"/>
      <c r="AU157" s="24"/>
      <c r="AV157" s="24"/>
      <c r="AW157" s="24"/>
      <c r="AX157" s="24"/>
      <c r="AY157" s="24"/>
      <c r="AZ157" s="24"/>
      <c r="BA157" s="24"/>
      <c r="BB157" s="58"/>
      <c r="BC157" s="26"/>
      <c r="BD157" s="26"/>
      <c r="BE157" s="57"/>
      <c r="BF157" s="59"/>
      <c r="BG157" s="57"/>
      <c r="BH157" s="59"/>
    </row>
    <row r="158" spans="1:60" s="25" customFormat="1" ht="12" hidden="1" customHeight="1" thickBot="1" x14ac:dyDescent="0.25">
      <c r="A158" s="628"/>
      <c r="B158" s="298"/>
      <c r="C158" s="365" t="str">
        <f>'CONTEXTO E IDENTIFICACIÓN'!D$80</f>
        <v>Gestión catastral</v>
      </c>
      <c r="D158" s="367"/>
      <c r="E158" s="631"/>
      <c r="F158" s="634"/>
      <c r="G158" s="637"/>
      <c r="H158" s="319">
        <v>4</v>
      </c>
      <c r="I158" s="292"/>
      <c r="J158" s="293"/>
      <c r="K158" s="293"/>
      <c r="L158" s="293" t="str">
        <f t="shared" si="18"/>
        <v xml:space="preserve">  </v>
      </c>
      <c r="M158" s="292"/>
      <c r="N158" s="294"/>
      <c r="O158" s="256"/>
      <c r="P158" s="253" t="str">
        <f>+IF(O158=FÓRMULAS!$E$4,FÓRMULAS!$F$4,IF(O158=FÓRMULAS!$E$5,FÓRMULAS!$F$5,IF(O158=FÓRMULAS!$E$6,FÓRMULAS!$F$6,"")))</f>
        <v/>
      </c>
      <c r="Q158" s="253" t="str">
        <f>+IF(OR(O158=FÓRMULAS!$O$4,O158=FÓRMULAS!$O$5),FÓRMULAS!$P$5,IF(O158=FÓRMULAS!$O$6,FÓRMULAS!$P$6,""))</f>
        <v/>
      </c>
      <c r="R158" s="256"/>
      <c r="S158" s="253" t="str">
        <f>+IF(R158=FÓRMULAS!$H$4,FÓRMULAS!$I$4,IF(R158=FÓRMULAS!$H$5,FÓRMULAS!$I$5,""))</f>
        <v/>
      </c>
      <c r="T158" s="261"/>
      <c r="U158" s="261"/>
      <c r="V158" s="261"/>
      <c r="W158" s="253" t="str">
        <f t="shared" si="19"/>
        <v/>
      </c>
      <c r="X158" s="253">
        <f>IF(Q158=FÓRMULAS!$P$5,F$155-(F$155*W158),F$155)</f>
        <v>1</v>
      </c>
      <c r="Y158" s="323">
        <f>IF(Q158=FÓRMULAS!$P$6,G$155-(G$155*W158),G$155)</f>
        <v>0.6</v>
      </c>
      <c r="Z158" s="640"/>
      <c r="AA158" s="643"/>
      <c r="AB158" s="326"/>
      <c r="AC158" s="294"/>
      <c r="AD158" s="294"/>
      <c r="AE158" s="294"/>
      <c r="AF158" s="295"/>
      <c r="AG158" s="281"/>
      <c r="AH158" s="60"/>
      <c r="AI158" s="60"/>
      <c r="AJ158" s="60"/>
      <c r="AK158" s="60"/>
      <c r="AL158" s="60"/>
      <c r="AM158" s="24"/>
      <c r="AN158" s="24"/>
      <c r="AO158" s="24"/>
      <c r="AP158" s="24"/>
      <c r="AQ158" s="24"/>
      <c r="AR158" s="60"/>
      <c r="AS158" s="60"/>
      <c r="AT158" s="60"/>
      <c r="AU158" s="24"/>
      <c r="AV158" s="24"/>
      <c r="AW158" s="24"/>
      <c r="AX158" s="24"/>
      <c r="AY158" s="24"/>
      <c r="AZ158" s="24"/>
      <c r="BA158" s="24"/>
      <c r="BB158" s="58"/>
      <c r="BC158" s="26"/>
      <c r="BD158" s="26"/>
      <c r="BE158" s="57"/>
      <c r="BF158" s="59"/>
      <c r="BG158" s="57"/>
      <c r="BH158" s="59"/>
    </row>
    <row r="159" spans="1:60" s="25" customFormat="1" ht="120" hidden="1" customHeight="1" thickBot="1" x14ac:dyDescent="0.25">
      <c r="A159" s="626" t="str">
        <f>'CONTEXTO E IDENTIFICACIÓN'!A81</f>
        <v>R27</v>
      </c>
      <c r="B159" s="297" t="s">
        <v>42</v>
      </c>
      <c r="C159" s="365" t="str">
        <f>'CONTEXTO E IDENTIFICACIÓN'!D$81</f>
        <v>Gestión catastral</v>
      </c>
      <c r="D159" s="365" t="str">
        <f>'CONTEXTO E IDENTIFICACIÓN'!F$81</f>
        <v>Prestación del Servicio Catastral por Excepción</v>
      </c>
      <c r="E159" s="629" t="str">
        <f>'CONTEXTO E IDENTIFICACIÓN'!N81</f>
        <v>Posibilidad de pérdida Reputacional por Inoportunidad en los tiempos establecidos para la entrega de los productos resultados del  proceso de formación y actualización catastral con los municipios en jurisdicción del IGAC debido a:
1. Situaciones de orden Público en  los municipios a Intervenir
2. Condiciones medioambientales que afectan la prestación del servicio.
3. Incumplimiento de los pagos de la entidad contratante.</v>
      </c>
      <c r="F159" s="632">
        <f>'PROB E IMPACTO INHERENTE'!H35</f>
        <v>0.4</v>
      </c>
      <c r="G159" s="635">
        <f>'PROB E IMPACTO INHERENTE'!P35</f>
        <v>0.6</v>
      </c>
      <c r="H159" s="317">
        <v>1</v>
      </c>
      <c r="I159" s="286" t="s">
        <v>971</v>
      </c>
      <c r="J159" s="287" t="s">
        <v>976</v>
      </c>
      <c r="K159" s="287" t="s">
        <v>977</v>
      </c>
      <c r="L159" s="287" t="str">
        <f t="shared" si="18"/>
        <v>El Subdirector de Proyectos y el Director de Gestión Castastral  elaboran el cronograma y tablero de control de ejecución del proceso de formación o actualización catastral a partir del inicio del proyecto.  
la dirección de gestión  catastral y las áreas que sean requeridas en el marco del proceso, realizan seguimiento 2 veces al mes al cronograma de ejecución a fin de identificar retrasos, causas y definir las acciones a realizar para el cumplimiento.
Evidencia: 
1. La  dirección de Gestión  Catastral (Sede Central): Cronograma de trabajo, Tableros de control, las listas de asistencia al seguimiento y/o actas de reunión.</v>
      </c>
      <c r="M159" s="286" t="s">
        <v>306</v>
      </c>
      <c r="N159" s="288" t="s">
        <v>7</v>
      </c>
      <c r="O159" s="254" t="s">
        <v>16</v>
      </c>
      <c r="P159" s="251">
        <f>+IF(O159=FÓRMULAS!$E$4,FÓRMULAS!$F$4,IF(O159=FÓRMULAS!$E$5,FÓRMULAS!$F$5,IF(O159=FÓRMULAS!$E$6,FÓRMULAS!$F$6,"")))</f>
        <v>0.25</v>
      </c>
      <c r="Q159" s="251" t="str">
        <f>+IF(OR(O159=FÓRMULAS!$O$4,O159=FÓRMULAS!$O$5),FÓRMULAS!$P$5,IF(O159=FÓRMULAS!$O$6,FÓRMULAS!$P$6,""))</f>
        <v>Probabilidad</v>
      </c>
      <c r="R159" s="254" t="s">
        <v>103</v>
      </c>
      <c r="S159" s="251">
        <f>+IF(R159=FÓRMULAS!$H$4,FÓRMULAS!$I$4,IF(R159=FÓRMULAS!$H$5,FÓRMULAS!$I$5,""))</f>
        <v>0.15</v>
      </c>
      <c r="T159" s="259" t="s">
        <v>902</v>
      </c>
      <c r="U159" s="259" t="s">
        <v>909</v>
      </c>
      <c r="V159" s="259" t="s">
        <v>904</v>
      </c>
      <c r="W159" s="251">
        <f t="shared" si="19"/>
        <v>0.4</v>
      </c>
      <c r="X159" s="251">
        <f>IF(Q159=FÓRMULAS!$P$5,F$159-(F$159*W159),F$159)</f>
        <v>0.24</v>
      </c>
      <c r="Y159" s="321">
        <f>IF(Q159=FÓRMULAS!$P$6,G$159-(G$159*W159),G$159)</f>
        <v>0.6</v>
      </c>
      <c r="Z159" s="638">
        <f t="shared" ref="Z159:AA159" si="50">+IF(X162="","",X162)</f>
        <v>0.4</v>
      </c>
      <c r="AA159" s="641">
        <f t="shared" si="50"/>
        <v>0.6</v>
      </c>
      <c r="AB159" s="324">
        <v>24</v>
      </c>
      <c r="AC159" s="288">
        <v>6</v>
      </c>
      <c r="AD159" s="288">
        <v>6</v>
      </c>
      <c r="AE159" s="288">
        <v>6</v>
      </c>
      <c r="AF159" s="289">
        <v>6</v>
      </c>
      <c r="AG159" s="281" t="s">
        <v>19</v>
      </c>
      <c r="AH159" s="51" t="s">
        <v>16</v>
      </c>
      <c r="AI159" s="51" t="s">
        <v>6</v>
      </c>
      <c r="AJ159" s="51" t="s">
        <v>19</v>
      </c>
      <c r="AK159" s="51" t="s">
        <v>6</v>
      </c>
      <c r="AL159" s="51" t="s">
        <v>23</v>
      </c>
      <c r="AM159" s="24" t="s">
        <v>103</v>
      </c>
      <c r="AN159" s="24" t="s">
        <v>87</v>
      </c>
      <c r="AO159" s="24" t="s">
        <v>89</v>
      </c>
      <c r="AP159" s="24" t="s">
        <v>91</v>
      </c>
      <c r="AQ159" s="24" t="s">
        <v>99</v>
      </c>
      <c r="AR159" s="51" t="s">
        <v>94</v>
      </c>
      <c r="AS159" s="51" t="s">
        <v>96</v>
      </c>
      <c r="AT159" s="51" t="s">
        <v>98</v>
      </c>
      <c r="AU159" s="24">
        <v>15</v>
      </c>
      <c r="AV159" s="24">
        <v>15</v>
      </c>
      <c r="AW159" s="24">
        <v>15</v>
      </c>
      <c r="AX159" s="24">
        <v>15</v>
      </c>
      <c r="AY159" s="24">
        <v>15</v>
      </c>
      <c r="AZ159" s="24">
        <v>15</v>
      </c>
      <c r="BA159" s="24">
        <v>10</v>
      </c>
      <c r="BB159" s="49">
        <v>100</v>
      </c>
      <c r="BC159" s="26" t="s">
        <v>138</v>
      </c>
      <c r="BD159" s="26" t="s">
        <v>138</v>
      </c>
      <c r="BE159" s="50">
        <v>0</v>
      </c>
      <c r="BF159" s="48">
        <v>0</v>
      </c>
      <c r="BG159" s="50">
        <v>2</v>
      </c>
      <c r="BH159" s="48">
        <v>0</v>
      </c>
    </row>
    <row r="160" spans="1:60" s="25" customFormat="1" ht="6.75" hidden="1" customHeight="1" thickBot="1" x14ac:dyDescent="0.25">
      <c r="A160" s="627"/>
      <c r="B160" s="41"/>
      <c r="C160" s="365" t="str">
        <f>'CONTEXTO E IDENTIFICACIÓN'!D$81</f>
        <v>Gestión catastral</v>
      </c>
      <c r="D160" s="366"/>
      <c r="E160" s="630"/>
      <c r="F160" s="633"/>
      <c r="G160" s="636"/>
      <c r="H160" s="318">
        <v>2</v>
      </c>
      <c r="I160" s="274"/>
      <c r="J160" s="275"/>
      <c r="K160" s="275"/>
      <c r="L160" s="275" t="str">
        <f t="shared" si="18"/>
        <v xml:space="preserve">  </v>
      </c>
      <c r="M160" s="274"/>
      <c r="N160" s="24"/>
      <c r="O160" s="255"/>
      <c r="P160" s="252" t="str">
        <f>+IF(O160=FÓRMULAS!$E$4,FÓRMULAS!$F$4,IF(O160=FÓRMULAS!$E$5,FÓRMULAS!$F$5,IF(O160=FÓRMULAS!$E$6,FÓRMULAS!$F$6,"")))</f>
        <v/>
      </c>
      <c r="Q160" s="252" t="str">
        <f>+IF(OR(O160=FÓRMULAS!$O$4,O160=FÓRMULAS!$O$5),FÓRMULAS!$P$5,IF(O160=FÓRMULAS!$O$6,FÓRMULAS!$P$6,""))</f>
        <v/>
      </c>
      <c r="R160" s="255"/>
      <c r="S160" s="252" t="str">
        <f>+IF(R160=FÓRMULAS!$H$4,FÓRMULAS!$I$4,IF(R160=FÓRMULAS!$H$5,FÓRMULAS!$I$5,""))</f>
        <v/>
      </c>
      <c r="T160" s="260"/>
      <c r="U160" s="260"/>
      <c r="V160" s="260"/>
      <c r="W160" s="252" t="str">
        <f t="shared" si="19"/>
        <v/>
      </c>
      <c r="X160" s="252">
        <f>IF(Q160=FÓRMULAS!$P$5,F$159-(F$159*W160),F$159)</f>
        <v>0.4</v>
      </c>
      <c r="Y160" s="322">
        <f>IF(Q160=FÓRMULAS!$P$6,G$159-(G$159*W160),G$159)</f>
        <v>0.6</v>
      </c>
      <c r="Z160" s="639"/>
      <c r="AA160" s="642"/>
      <c r="AB160" s="325"/>
      <c r="AC160" s="24"/>
      <c r="AD160" s="24"/>
      <c r="AE160" s="24"/>
      <c r="AF160" s="290"/>
      <c r="AG160" s="281"/>
      <c r="AH160" s="60"/>
      <c r="AI160" s="60"/>
      <c r="AJ160" s="60"/>
      <c r="AK160" s="60"/>
      <c r="AL160" s="60"/>
      <c r="AM160" s="24"/>
      <c r="AN160" s="24"/>
      <c r="AO160" s="24"/>
      <c r="AP160" s="24"/>
      <c r="AQ160" s="24"/>
      <c r="AR160" s="60"/>
      <c r="AS160" s="60"/>
      <c r="AT160" s="60"/>
      <c r="AU160" s="24"/>
      <c r="AV160" s="24"/>
      <c r="AW160" s="24"/>
      <c r="AX160" s="24"/>
      <c r="AY160" s="24"/>
      <c r="AZ160" s="24"/>
      <c r="BA160" s="24"/>
      <c r="BB160" s="58"/>
      <c r="BC160" s="26"/>
      <c r="BD160" s="26"/>
      <c r="BE160" s="57"/>
      <c r="BF160" s="59"/>
      <c r="BG160" s="57"/>
      <c r="BH160" s="59"/>
    </row>
    <row r="161" spans="1:128" s="25" customFormat="1" ht="10.5" hidden="1" customHeight="1" thickBot="1" x14ac:dyDescent="0.25">
      <c r="A161" s="627"/>
      <c r="B161" s="41"/>
      <c r="C161" s="365" t="str">
        <f>'CONTEXTO E IDENTIFICACIÓN'!D$81</f>
        <v>Gestión catastral</v>
      </c>
      <c r="D161" s="366"/>
      <c r="E161" s="630"/>
      <c r="F161" s="633"/>
      <c r="G161" s="636"/>
      <c r="H161" s="318">
        <v>3</v>
      </c>
      <c r="I161" s="274"/>
      <c r="J161" s="275"/>
      <c r="K161" s="275"/>
      <c r="L161" s="275" t="str">
        <f t="shared" si="18"/>
        <v xml:space="preserve">  </v>
      </c>
      <c r="M161" s="274"/>
      <c r="N161" s="24"/>
      <c r="O161" s="255"/>
      <c r="P161" s="252" t="str">
        <f>+IF(O161=FÓRMULAS!$E$4,FÓRMULAS!$F$4,IF(O161=FÓRMULAS!$E$5,FÓRMULAS!$F$5,IF(O161=FÓRMULAS!$E$6,FÓRMULAS!$F$6,"")))</f>
        <v/>
      </c>
      <c r="Q161" s="252" t="str">
        <f>+IF(OR(O161=FÓRMULAS!$O$4,O161=FÓRMULAS!$O$5),FÓRMULAS!$P$5,IF(O161=FÓRMULAS!$O$6,FÓRMULAS!$P$6,""))</f>
        <v/>
      </c>
      <c r="R161" s="255"/>
      <c r="S161" s="252" t="str">
        <f>+IF(R161=FÓRMULAS!$H$4,FÓRMULAS!$I$4,IF(R161=FÓRMULAS!$H$5,FÓRMULAS!$I$5,""))</f>
        <v/>
      </c>
      <c r="T161" s="260"/>
      <c r="U161" s="260"/>
      <c r="V161" s="260"/>
      <c r="W161" s="252" t="str">
        <f t="shared" si="19"/>
        <v/>
      </c>
      <c r="X161" s="252">
        <f>IF(Q161=FÓRMULAS!$P$5,F$159-(F$159*W161),F$159)</f>
        <v>0.4</v>
      </c>
      <c r="Y161" s="322">
        <f>IF(Q161=FÓRMULAS!$P$6,G$159-(G$159*W161),G$159)</f>
        <v>0.6</v>
      </c>
      <c r="Z161" s="639"/>
      <c r="AA161" s="642"/>
      <c r="AB161" s="325"/>
      <c r="AC161" s="24"/>
      <c r="AD161" s="24"/>
      <c r="AE161" s="24"/>
      <c r="AF161" s="290"/>
      <c r="AG161" s="281"/>
      <c r="AH161" s="60"/>
      <c r="AI161" s="60"/>
      <c r="AJ161" s="60"/>
      <c r="AK161" s="60"/>
      <c r="AL161" s="60"/>
      <c r="AM161" s="24"/>
      <c r="AN161" s="24"/>
      <c r="AO161" s="24"/>
      <c r="AP161" s="24"/>
      <c r="AQ161" s="24"/>
      <c r="AR161" s="60"/>
      <c r="AS161" s="60"/>
      <c r="AT161" s="60"/>
      <c r="AU161" s="24"/>
      <c r="AV161" s="24"/>
      <c r="AW161" s="24"/>
      <c r="AX161" s="24"/>
      <c r="AY161" s="24"/>
      <c r="AZ161" s="24"/>
      <c r="BA161" s="24"/>
      <c r="BB161" s="58"/>
      <c r="BC161" s="26"/>
      <c r="BD161" s="26"/>
      <c r="BE161" s="57"/>
      <c r="BF161" s="59"/>
      <c r="BG161" s="57"/>
      <c r="BH161" s="59"/>
    </row>
    <row r="162" spans="1:128" s="25" customFormat="1" ht="7.5" hidden="1" customHeight="1" thickBot="1" x14ac:dyDescent="0.25">
      <c r="A162" s="628"/>
      <c r="B162" s="298"/>
      <c r="C162" s="365" t="str">
        <f>'CONTEXTO E IDENTIFICACIÓN'!D$81</f>
        <v>Gestión catastral</v>
      </c>
      <c r="D162" s="367"/>
      <c r="E162" s="631"/>
      <c r="F162" s="634"/>
      <c r="G162" s="637"/>
      <c r="H162" s="319">
        <v>4</v>
      </c>
      <c r="I162" s="292"/>
      <c r="J162" s="293"/>
      <c r="K162" s="293"/>
      <c r="L162" s="293" t="str">
        <f t="shared" si="18"/>
        <v xml:space="preserve">  </v>
      </c>
      <c r="M162" s="292"/>
      <c r="N162" s="294"/>
      <c r="O162" s="256"/>
      <c r="P162" s="253" t="str">
        <f>+IF(O162=FÓRMULAS!$E$4,FÓRMULAS!$F$4,IF(O162=FÓRMULAS!$E$5,FÓRMULAS!$F$5,IF(O162=FÓRMULAS!$E$6,FÓRMULAS!$F$6,"")))</f>
        <v/>
      </c>
      <c r="Q162" s="253" t="str">
        <f>+IF(OR(O162=FÓRMULAS!$O$4,O162=FÓRMULAS!$O$5),FÓRMULAS!$P$5,IF(O162=FÓRMULAS!$O$6,FÓRMULAS!$P$6,""))</f>
        <v/>
      </c>
      <c r="R162" s="256"/>
      <c r="S162" s="253" t="str">
        <f>+IF(R162=FÓRMULAS!$H$4,FÓRMULAS!$I$4,IF(R162=FÓRMULAS!$H$5,FÓRMULAS!$I$5,""))</f>
        <v/>
      </c>
      <c r="T162" s="261"/>
      <c r="U162" s="261"/>
      <c r="V162" s="261"/>
      <c r="W162" s="253" t="str">
        <f t="shared" si="19"/>
        <v/>
      </c>
      <c r="X162" s="253">
        <f>IF(Q162=FÓRMULAS!$P$5,F$159-(F$159*W162),F$159)</f>
        <v>0.4</v>
      </c>
      <c r="Y162" s="323">
        <f>IF(Q162=FÓRMULAS!$P$6,G$159-(G$159*W162),G$159)</f>
        <v>0.6</v>
      </c>
      <c r="Z162" s="640"/>
      <c r="AA162" s="643"/>
      <c r="AB162" s="326"/>
      <c r="AC162" s="294"/>
      <c r="AD162" s="294"/>
      <c r="AE162" s="294"/>
      <c r="AF162" s="295"/>
      <c r="AG162" s="281"/>
      <c r="AH162" s="60"/>
      <c r="AI162" s="60"/>
      <c r="AJ162" s="60"/>
      <c r="AK162" s="60"/>
      <c r="AL162" s="60"/>
      <c r="AM162" s="24"/>
      <c r="AN162" s="24"/>
      <c r="AO162" s="24"/>
      <c r="AP162" s="24"/>
      <c r="AQ162" s="24"/>
      <c r="AR162" s="60"/>
      <c r="AS162" s="60"/>
      <c r="AT162" s="60"/>
      <c r="AU162" s="24"/>
      <c r="AV162" s="24"/>
      <c r="AW162" s="24"/>
      <c r="AX162" s="24"/>
      <c r="AY162" s="24"/>
      <c r="AZ162" s="24"/>
      <c r="BA162" s="24"/>
      <c r="BB162" s="58"/>
      <c r="BC162" s="26"/>
      <c r="BD162" s="26"/>
      <c r="BE162" s="57"/>
      <c r="BF162" s="59"/>
      <c r="BG162" s="57"/>
      <c r="BH162" s="59"/>
    </row>
    <row r="163" spans="1:128" s="25" customFormat="1" ht="128.25" hidden="1" customHeight="1" x14ac:dyDescent="0.2">
      <c r="A163" s="626" t="str">
        <f>'CONTEXTO E IDENTIFICACIÓN'!A82</f>
        <v>R28</v>
      </c>
      <c r="B163" s="297" t="s">
        <v>42</v>
      </c>
      <c r="C163" s="365" t="str">
        <f>'CONTEXTO E IDENTIFICACIÓN'!D$82</f>
        <v>Gestión catastral</v>
      </c>
      <c r="D163" s="365" t="str">
        <f>'CONTEXTO E IDENTIFICACIÓN'!F$82</f>
        <v>Formación, Actualización y Conservación Catastral</v>
      </c>
      <c r="E163" s="629" t="str">
        <f>'CONTEXTO E IDENTIFICACIÓN'!N82</f>
        <v>Posibilidad de pérdida Reputacional Inoportunidad en los tiempos establecidos para la entrega de los avalúos comerciales  
debido a:
1. Situaciones de orden Público en  los municipios a Intervenir
2. Condiciones medioambientales que afectan la prestación del servicio.
3. Incumplimiento de los pagos de la entidad contratante.</v>
      </c>
      <c r="F163" s="632">
        <f>'PROB E IMPACTO INHERENTE'!H36</f>
        <v>0.8</v>
      </c>
      <c r="G163" s="635">
        <f>'PROB E IMPACTO INHERENTE'!P36</f>
        <v>0.6</v>
      </c>
      <c r="H163" s="317">
        <v>1</v>
      </c>
      <c r="I163" s="286" t="s">
        <v>979</v>
      </c>
      <c r="J163" s="287" t="s">
        <v>544</v>
      </c>
      <c r="K163" s="287" t="s">
        <v>980</v>
      </c>
      <c r="L163" s="287" t="str">
        <f t="shared" si="18"/>
        <v>El subdirector de Avalúos  o quen haga sus veces, así como los Directores Territoriales, , a partir del inicio del convenio, elaboran el cronograma y tablero de control de ejecución del proceso de formación o actualización catastral. El Director Territorial, la Subdirección de catastro y las áreas que sean requeridas en el marco del proceso, realizan seguimiento 2 veces al mes al cronograma de ejecución a fin de identificar retrasos, causas y definir las acciones a realizar para el cumplimiento.
Esta actividad se hace 2 veces al mes.
Evidencia: 
1. Direcciones Territoriales: Listas de asistencia a reuniones de seguimiento y/o actas de reunión.
2. Subdirección de Avalúos (Sede Central): Listas de asistencia a reuniones de seguimiento y/o actas de reunión.</v>
      </c>
      <c r="M163" s="286" t="s">
        <v>307</v>
      </c>
      <c r="N163" s="288" t="s">
        <v>7</v>
      </c>
      <c r="O163" s="254" t="s">
        <v>16</v>
      </c>
      <c r="P163" s="251">
        <f>+IF(O163=FÓRMULAS!$E$4,FÓRMULAS!$F$4,IF(O163=FÓRMULAS!$E$5,FÓRMULAS!$F$5,IF(O163=FÓRMULAS!$E$6,FÓRMULAS!$F$6,"")))</f>
        <v>0.25</v>
      </c>
      <c r="Q163" s="251" t="str">
        <f>+IF(OR(O163=FÓRMULAS!$O$4,O163=FÓRMULAS!$O$5),FÓRMULAS!$P$5,IF(O163=FÓRMULAS!$O$6,FÓRMULAS!$P$6,""))</f>
        <v>Probabilidad</v>
      </c>
      <c r="R163" s="254" t="s">
        <v>103</v>
      </c>
      <c r="S163" s="251">
        <f>+IF(R163=FÓRMULAS!$H$4,FÓRMULAS!$I$4,IF(R163=FÓRMULAS!$H$5,FÓRMULAS!$I$5,""))</f>
        <v>0.15</v>
      </c>
      <c r="T163" s="259" t="s">
        <v>902</v>
      </c>
      <c r="U163" s="259" t="s">
        <v>909</v>
      </c>
      <c r="V163" s="259" t="s">
        <v>904</v>
      </c>
      <c r="W163" s="251">
        <f t="shared" si="19"/>
        <v>0.4</v>
      </c>
      <c r="X163" s="251">
        <f>IF(Q163=FÓRMULAS!$P$5,F$163-(F$163*W163),F$163)</f>
        <v>0.48</v>
      </c>
      <c r="Y163" s="321">
        <f>IF(Q163=FÓRMULAS!$P$6,G$163-(G$163*W163),G$163)</f>
        <v>0.6</v>
      </c>
      <c r="Z163" s="638">
        <f t="shared" ref="Z163:AA163" si="51">+IF(X166="","",X166)</f>
        <v>0.8</v>
      </c>
      <c r="AA163" s="641">
        <f t="shared" si="51"/>
        <v>0.6</v>
      </c>
      <c r="AB163" s="324">
        <v>24</v>
      </c>
      <c r="AC163" s="288">
        <v>6</v>
      </c>
      <c r="AD163" s="288">
        <v>6</v>
      </c>
      <c r="AE163" s="288">
        <v>6</v>
      </c>
      <c r="AF163" s="289">
        <v>6</v>
      </c>
      <c r="AG163" s="281" t="s">
        <v>6</v>
      </c>
      <c r="AH163" s="51" t="s">
        <v>16</v>
      </c>
      <c r="AI163" s="51" t="s">
        <v>6</v>
      </c>
      <c r="AJ163" s="51" t="s">
        <v>6</v>
      </c>
      <c r="AK163" s="51" t="s">
        <v>6</v>
      </c>
      <c r="AL163" s="51" t="s">
        <v>21</v>
      </c>
      <c r="AM163" s="24" t="s">
        <v>103</v>
      </c>
      <c r="AN163" s="24" t="s">
        <v>87</v>
      </c>
      <c r="AO163" s="24" t="s">
        <v>89</v>
      </c>
      <c r="AP163" s="24" t="s">
        <v>91</v>
      </c>
      <c r="AQ163" s="24" t="s">
        <v>99</v>
      </c>
      <c r="AR163" s="51" t="s">
        <v>94</v>
      </c>
      <c r="AS163" s="51" t="s">
        <v>96</v>
      </c>
      <c r="AT163" s="51" t="s">
        <v>98</v>
      </c>
      <c r="AU163" s="24">
        <v>15</v>
      </c>
      <c r="AV163" s="24">
        <v>15</v>
      </c>
      <c r="AW163" s="24">
        <v>15</v>
      </c>
      <c r="AX163" s="24">
        <v>15</v>
      </c>
      <c r="AY163" s="24">
        <v>15</v>
      </c>
      <c r="AZ163" s="24">
        <v>15</v>
      </c>
      <c r="BA163" s="24">
        <v>10</v>
      </c>
      <c r="BB163" s="49">
        <v>100</v>
      </c>
      <c r="BC163" s="26" t="s">
        <v>138</v>
      </c>
      <c r="BD163" s="26" t="s">
        <v>138</v>
      </c>
      <c r="BE163" s="50">
        <v>2</v>
      </c>
      <c r="BF163" s="48">
        <v>2</v>
      </c>
      <c r="BG163" s="50">
        <v>2</v>
      </c>
      <c r="BH163" s="48">
        <v>2</v>
      </c>
    </row>
    <row r="164" spans="1:128" s="25" customFormat="1" ht="9" hidden="1" customHeight="1" x14ac:dyDescent="0.2">
      <c r="A164" s="627"/>
      <c r="B164" s="41"/>
      <c r="C164" s="366" t="str">
        <f>'CONTEXTO E IDENTIFICACIÓN'!D$82</f>
        <v>Gestión catastral</v>
      </c>
      <c r="D164" s="366" t="str">
        <f>'CONTEXTO E IDENTIFICACIÓN'!F$82</f>
        <v>Formación, Actualización y Conservación Catastral</v>
      </c>
      <c r="E164" s="630"/>
      <c r="F164" s="633"/>
      <c r="G164" s="636"/>
      <c r="H164" s="318">
        <v>2</v>
      </c>
      <c r="I164" s="274"/>
      <c r="J164" s="275"/>
      <c r="K164" s="275"/>
      <c r="L164" s="275" t="str">
        <f t="shared" si="18"/>
        <v xml:space="preserve">  </v>
      </c>
      <c r="M164" s="274"/>
      <c r="N164" s="24"/>
      <c r="O164" s="255"/>
      <c r="P164" s="252" t="str">
        <f>+IF(O164=FÓRMULAS!$E$4,FÓRMULAS!$F$4,IF(O164=FÓRMULAS!$E$5,FÓRMULAS!$F$5,IF(O164=FÓRMULAS!$E$6,FÓRMULAS!$F$6,"")))</f>
        <v/>
      </c>
      <c r="Q164" s="252" t="str">
        <f>+IF(OR(O164=FÓRMULAS!$O$4,O164=FÓRMULAS!$O$5),FÓRMULAS!$P$5,IF(O164=FÓRMULAS!$O$6,FÓRMULAS!$P$6,""))</f>
        <v/>
      </c>
      <c r="R164" s="255"/>
      <c r="S164" s="252" t="str">
        <f>+IF(R164=FÓRMULAS!$H$4,FÓRMULAS!$I$4,IF(R164=FÓRMULAS!$H$5,FÓRMULAS!$I$5,""))</f>
        <v/>
      </c>
      <c r="T164" s="260"/>
      <c r="U164" s="260"/>
      <c r="V164" s="260"/>
      <c r="W164" s="252" t="str">
        <f t="shared" si="19"/>
        <v/>
      </c>
      <c r="X164" s="252">
        <f>IF(Q164=FÓRMULAS!$P$5,F$163-(F$163*W164),F$163)</f>
        <v>0.8</v>
      </c>
      <c r="Y164" s="322">
        <f>IF(Q164=FÓRMULAS!$P$6,G$163-(G$163*W164),G$163)</f>
        <v>0.6</v>
      </c>
      <c r="Z164" s="639"/>
      <c r="AA164" s="642"/>
      <c r="AB164" s="325"/>
      <c r="AC164" s="24"/>
      <c r="AD164" s="24"/>
      <c r="AE164" s="24"/>
      <c r="AF164" s="290"/>
      <c r="AG164" s="281"/>
      <c r="AH164" s="60"/>
      <c r="AI164" s="60"/>
      <c r="AJ164" s="60"/>
      <c r="AK164" s="60"/>
      <c r="AL164" s="60"/>
      <c r="AM164" s="24"/>
      <c r="AN164" s="24"/>
      <c r="AO164" s="24"/>
      <c r="AP164" s="24"/>
      <c r="AQ164" s="24"/>
      <c r="AR164" s="60"/>
      <c r="AS164" s="60"/>
      <c r="AT164" s="60"/>
      <c r="AU164" s="24"/>
      <c r="AV164" s="24"/>
      <c r="AW164" s="24"/>
      <c r="AX164" s="24"/>
      <c r="AY164" s="24"/>
      <c r="AZ164" s="24"/>
      <c r="BA164" s="24"/>
      <c r="BB164" s="58"/>
      <c r="BC164" s="26"/>
      <c r="BD164" s="26"/>
      <c r="BE164" s="57"/>
      <c r="BF164" s="59"/>
      <c r="BG164" s="57"/>
      <c r="BH164" s="59"/>
    </row>
    <row r="165" spans="1:128" s="25" customFormat="1" ht="6.75" hidden="1" customHeight="1" x14ac:dyDescent="0.2">
      <c r="A165" s="627"/>
      <c r="B165" s="41"/>
      <c r="C165" s="366" t="str">
        <f>'CONTEXTO E IDENTIFICACIÓN'!D$82</f>
        <v>Gestión catastral</v>
      </c>
      <c r="D165" s="366" t="str">
        <f>'CONTEXTO E IDENTIFICACIÓN'!F$82</f>
        <v>Formación, Actualización y Conservación Catastral</v>
      </c>
      <c r="E165" s="630"/>
      <c r="F165" s="633"/>
      <c r="G165" s="636"/>
      <c r="H165" s="318">
        <v>3</v>
      </c>
      <c r="I165" s="274"/>
      <c r="J165" s="275"/>
      <c r="K165" s="275"/>
      <c r="L165" s="275" t="str">
        <f t="shared" si="18"/>
        <v xml:space="preserve">  </v>
      </c>
      <c r="M165" s="274"/>
      <c r="N165" s="24"/>
      <c r="O165" s="255"/>
      <c r="P165" s="252" t="str">
        <f>+IF(O165=FÓRMULAS!$E$4,FÓRMULAS!$F$4,IF(O165=FÓRMULAS!$E$5,FÓRMULAS!$F$5,IF(O165=FÓRMULAS!$E$6,FÓRMULAS!$F$6,"")))</f>
        <v/>
      </c>
      <c r="Q165" s="252" t="str">
        <f>+IF(OR(O165=FÓRMULAS!$O$4,O165=FÓRMULAS!$O$5),FÓRMULAS!$P$5,IF(O165=FÓRMULAS!$O$6,FÓRMULAS!$P$6,""))</f>
        <v/>
      </c>
      <c r="R165" s="255"/>
      <c r="S165" s="252" t="str">
        <f>+IF(R165=FÓRMULAS!$H$4,FÓRMULAS!$I$4,IF(R165=FÓRMULAS!$H$5,FÓRMULAS!$I$5,""))</f>
        <v/>
      </c>
      <c r="T165" s="260"/>
      <c r="U165" s="260"/>
      <c r="V165" s="260"/>
      <c r="W165" s="252" t="str">
        <f t="shared" si="19"/>
        <v/>
      </c>
      <c r="X165" s="252">
        <f>IF(Q165=FÓRMULAS!$P$5,F$163-(F$163*W165),F$163)</f>
        <v>0.8</v>
      </c>
      <c r="Y165" s="322">
        <f>IF(Q165=FÓRMULAS!$P$6,G$163-(G$163*W165),G$163)</f>
        <v>0.6</v>
      </c>
      <c r="Z165" s="639"/>
      <c r="AA165" s="642"/>
      <c r="AB165" s="325"/>
      <c r="AC165" s="24"/>
      <c r="AD165" s="24"/>
      <c r="AE165" s="24"/>
      <c r="AF165" s="290"/>
      <c r="AG165" s="281"/>
      <c r="AH165" s="60"/>
      <c r="AI165" s="60"/>
      <c r="AJ165" s="60"/>
      <c r="AK165" s="60"/>
      <c r="AL165" s="60"/>
      <c r="AM165" s="24"/>
      <c r="AN165" s="24"/>
      <c r="AO165" s="24"/>
      <c r="AP165" s="24"/>
      <c r="AQ165" s="24"/>
      <c r="AR165" s="60"/>
      <c r="AS165" s="60"/>
      <c r="AT165" s="60"/>
      <c r="AU165" s="24"/>
      <c r="AV165" s="24"/>
      <c r="AW165" s="24"/>
      <c r="AX165" s="24"/>
      <c r="AY165" s="24"/>
      <c r="AZ165" s="24"/>
      <c r="BA165" s="24"/>
      <c r="BB165" s="58"/>
      <c r="BC165" s="26"/>
      <c r="BD165" s="26"/>
      <c r="BE165" s="57"/>
      <c r="BF165" s="59"/>
      <c r="BG165" s="57"/>
      <c r="BH165" s="59"/>
    </row>
    <row r="166" spans="1:128" s="25" customFormat="1" ht="11.25" hidden="1" customHeight="1" thickBot="1" x14ac:dyDescent="0.25">
      <c r="A166" s="628"/>
      <c r="B166" s="298"/>
      <c r="C166" s="367" t="str">
        <f>'CONTEXTO E IDENTIFICACIÓN'!D$82</f>
        <v>Gestión catastral</v>
      </c>
      <c r="D166" s="367" t="str">
        <f>'CONTEXTO E IDENTIFICACIÓN'!F$82</f>
        <v>Formación, Actualización y Conservación Catastral</v>
      </c>
      <c r="E166" s="631"/>
      <c r="F166" s="634"/>
      <c r="G166" s="637"/>
      <c r="H166" s="319">
        <v>4</v>
      </c>
      <c r="I166" s="292"/>
      <c r="J166" s="293"/>
      <c r="K166" s="293"/>
      <c r="L166" s="293" t="str">
        <f t="shared" si="18"/>
        <v xml:space="preserve">  </v>
      </c>
      <c r="M166" s="292"/>
      <c r="N166" s="294"/>
      <c r="O166" s="256"/>
      <c r="P166" s="253" t="str">
        <f>+IF(O166=FÓRMULAS!$E$4,FÓRMULAS!$F$4,IF(O166=FÓRMULAS!$E$5,FÓRMULAS!$F$5,IF(O166=FÓRMULAS!$E$6,FÓRMULAS!$F$6,"")))</f>
        <v/>
      </c>
      <c r="Q166" s="253" t="str">
        <f>+IF(OR(O166=FÓRMULAS!$O$4,O166=FÓRMULAS!$O$5),FÓRMULAS!$P$5,IF(O166=FÓRMULAS!$O$6,FÓRMULAS!$P$6,""))</f>
        <v/>
      </c>
      <c r="R166" s="256"/>
      <c r="S166" s="253" t="str">
        <f>+IF(R166=FÓRMULAS!$H$4,FÓRMULAS!$I$4,IF(R166=FÓRMULAS!$H$5,FÓRMULAS!$I$5,""))</f>
        <v/>
      </c>
      <c r="T166" s="261"/>
      <c r="U166" s="261"/>
      <c r="V166" s="261"/>
      <c r="W166" s="253" t="str">
        <f t="shared" si="19"/>
        <v/>
      </c>
      <c r="X166" s="253">
        <f>IF(Q166=FÓRMULAS!$P$5,F$163-(F$163*W166),F$163)</f>
        <v>0.8</v>
      </c>
      <c r="Y166" s="323">
        <f>IF(Q166=FÓRMULAS!$P$6,G$163-(G$163*W166),G$163)</f>
        <v>0.6</v>
      </c>
      <c r="Z166" s="640"/>
      <c r="AA166" s="643"/>
      <c r="AB166" s="326"/>
      <c r="AC166" s="294"/>
      <c r="AD166" s="294"/>
      <c r="AE166" s="294"/>
      <c r="AF166" s="295"/>
      <c r="AG166" s="281"/>
      <c r="AH166" s="60"/>
      <c r="AI166" s="60"/>
      <c r="AJ166" s="60"/>
      <c r="AK166" s="60"/>
      <c r="AL166" s="60"/>
      <c r="AM166" s="24"/>
      <c r="AN166" s="24"/>
      <c r="AO166" s="24"/>
      <c r="AP166" s="24"/>
      <c r="AQ166" s="24"/>
      <c r="AR166" s="60"/>
      <c r="AS166" s="60"/>
      <c r="AT166" s="60"/>
      <c r="AU166" s="24"/>
      <c r="AV166" s="24"/>
      <c r="AW166" s="24"/>
      <c r="AX166" s="24"/>
      <c r="AY166" s="24"/>
      <c r="AZ166" s="24"/>
      <c r="BA166" s="24"/>
      <c r="BB166" s="58"/>
      <c r="BC166" s="26"/>
      <c r="BD166" s="26"/>
      <c r="BE166" s="57"/>
      <c r="BF166" s="59"/>
      <c r="BG166" s="57"/>
      <c r="BH166" s="59"/>
    </row>
    <row r="167" spans="1:128" s="25" customFormat="1" ht="108" hidden="1" customHeight="1" x14ac:dyDescent="0.2">
      <c r="A167" s="626" t="str">
        <f>'CONTEXTO E IDENTIFICACIÓN'!A83</f>
        <v>R29</v>
      </c>
      <c r="B167" s="297" t="s">
        <v>42</v>
      </c>
      <c r="C167" s="365" t="str">
        <f>'CONTEXTO E IDENTIFICACIÓN'!D$83</f>
        <v>Gestión catastral</v>
      </c>
      <c r="D167" s="365" t="str">
        <f>'CONTEXTO E IDENTIFICACIÓN'!F$83</f>
        <v>Avalúos Comerciales</v>
      </c>
      <c r="E167" s="629" t="str">
        <f>'CONTEXTO E IDENTIFICACIÓN'!N83</f>
        <v xml:space="preserve">Posibilidad de pérdida Reputacional por solicitar o recibir dinero o dádivas por la realización u omisión de actos en la prestación de servicios o trámites catastrales, con el propósito de beneficiar a un particular. debido a:
1. Falta  de Personal
2. Recursos inadecuados o insuficientes.
</v>
      </c>
      <c r="F167" s="632">
        <f>'PROB E IMPACTO INHERENTE'!H37</f>
        <v>1</v>
      </c>
      <c r="G167" s="635">
        <f>'PROB E IMPACTO INHERENTE'!P37</f>
        <v>0.8</v>
      </c>
      <c r="H167" s="317">
        <v>1</v>
      </c>
      <c r="I167" s="286" t="s">
        <v>982</v>
      </c>
      <c r="J167" s="287" t="s">
        <v>983</v>
      </c>
      <c r="K167" s="287" t="s">
        <v>984</v>
      </c>
      <c r="L167" s="287" t="str">
        <f t="shared" si="18"/>
        <v>El Director Territorial  elabora el cronograma de los trámites que serán atendidos durante el mes, dando prioridad a los más antiguos, realizando seguimiento semanal a su ejecución, sea él o a quien designe. Al final del mes se debe evaluar el cumplimiento del cronograma, identificar los trámites previstos y no atendidos, así como las causales, y proponer las acciones respectivas con el fin de dar cumplimiento en el mes siguiente.  
En caso de identificar novedades en el cumplimiento se reprograman las actividades. Esta actividad se hace mensualmente.
Evidencia: 
1. Direcciones Territoriales: Cronograma de trabajo, reporte del seguimiento semanal y relación de acciones (si aplica).</v>
      </c>
      <c r="M167" s="286" t="s">
        <v>308</v>
      </c>
      <c r="N167" s="288" t="s">
        <v>7</v>
      </c>
      <c r="O167" s="254" t="s">
        <v>16</v>
      </c>
      <c r="P167" s="251">
        <f>+IF(O167=FÓRMULAS!$E$4,FÓRMULAS!$F$4,IF(O167=FÓRMULAS!$E$5,FÓRMULAS!$F$5,IF(O167=FÓRMULAS!$E$6,FÓRMULAS!$F$6,"")))</f>
        <v>0.25</v>
      </c>
      <c r="Q167" s="251" t="str">
        <f>+IF(OR(O167=FÓRMULAS!$O$4,O167=FÓRMULAS!$O$5),FÓRMULAS!$P$5,IF(O167=FÓRMULAS!$O$6,FÓRMULAS!$P$6,""))</f>
        <v>Probabilidad</v>
      </c>
      <c r="R167" s="254" t="s">
        <v>103</v>
      </c>
      <c r="S167" s="251">
        <f>+IF(R167=FÓRMULAS!$H$4,FÓRMULAS!$I$4,IF(R167=FÓRMULAS!$H$5,FÓRMULAS!$I$5,""))</f>
        <v>0.15</v>
      </c>
      <c r="T167" s="259" t="s">
        <v>902</v>
      </c>
      <c r="U167" s="259" t="s">
        <v>903</v>
      </c>
      <c r="V167" s="259" t="s">
        <v>904</v>
      </c>
      <c r="W167" s="251">
        <f t="shared" si="19"/>
        <v>0.4</v>
      </c>
      <c r="X167" s="251">
        <f>IF(Q167=FÓRMULAS!$P$5,F$167-(F$167*W167),F$167)</f>
        <v>0.6</v>
      </c>
      <c r="Y167" s="321">
        <f>IF(Q167=FÓRMULAS!$P$6,G$167-(G$167*W167),G$167)</f>
        <v>0.8</v>
      </c>
      <c r="Z167" s="638">
        <f t="shared" ref="Z167:AA167" si="52">+IF(X170="","",X170)</f>
        <v>1</v>
      </c>
      <c r="AA167" s="641">
        <f t="shared" si="52"/>
        <v>0.8</v>
      </c>
      <c r="AB167" s="324">
        <v>12</v>
      </c>
      <c r="AC167" s="288">
        <v>3</v>
      </c>
      <c r="AD167" s="288">
        <v>3</v>
      </c>
      <c r="AE167" s="288">
        <v>3</v>
      </c>
      <c r="AF167" s="289">
        <v>3</v>
      </c>
      <c r="AG167" s="281" t="s">
        <v>6</v>
      </c>
      <c r="AH167" s="51" t="s">
        <v>16</v>
      </c>
      <c r="AI167" s="51" t="s">
        <v>6</v>
      </c>
      <c r="AJ167" s="51" t="s">
        <v>6</v>
      </c>
      <c r="AK167" s="51" t="s">
        <v>6</v>
      </c>
      <c r="AL167" s="51" t="s">
        <v>21</v>
      </c>
      <c r="AM167" s="24" t="s">
        <v>103</v>
      </c>
      <c r="AN167" s="24" t="s">
        <v>87</v>
      </c>
      <c r="AO167" s="24" t="s">
        <v>89</v>
      </c>
      <c r="AP167" s="24" t="s">
        <v>91</v>
      </c>
      <c r="AQ167" s="24" t="s">
        <v>99</v>
      </c>
      <c r="AR167" s="51" t="s">
        <v>94</v>
      </c>
      <c r="AS167" s="51" t="s">
        <v>96</v>
      </c>
      <c r="AT167" s="51" t="s">
        <v>98</v>
      </c>
      <c r="AU167" s="24">
        <v>15</v>
      </c>
      <c r="AV167" s="24">
        <v>15</v>
      </c>
      <c r="AW167" s="24">
        <v>15</v>
      </c>
      <c r="AX167" s="24">
        <v>15</v>
      </c>
      <c r="AY167" s="24">
        <v>15</v>
      </c>
      <c r="AZ167" s="24">
        <v>15</v>
      </c>
      <c r="BA167" s="24">
        <v>10</v>
      </c>
      <c r="BB167" s="49">
        <v>100</v>
      </c>
      <c r="BC167" s="26" t="s">
        <v>138</v>
      </c>
      <c r="BD167" s="26" t="s">
        <v>138</v>
      </c>
      <c r="BE167" s="50">
        <v>2</v>
      </c>
      <c r="BF167" s="48">
        <v>2</v>
      </c>
      <c r="BG167" s="50">
        <v>2</v>
      </c>
      <c r="BH167" s="48">
        <v>2</v>
      </c>
    </row>
    <row r="168" spans="1:128" s="25" customFormat="1" hidden="1" x14ac:dyDescent="0.2">
      <c r="A168" s="627"/>
      <c r="B168" s="41"/>
      <c r="C168" s="366" t="str">
        <f>'CONTEXTO E IDENTIFICACIÓN'!D$83</f>
        <v>Gestión catastral</v>
      </c>
      <c r="D168" s="366" t="str">
        <f>'CONTEXTO E IDENTIFICACIÓN'!F$83</f>
        <v>Avalúos Comerciales</v>
      </c>
      <c r="E168" s="630"/>
      <c r="F168" s="633"/>
      <c r="G168" s="636"/>
      <c r="H168" s="318">
        <v>2</v>
      </c>
      <c r="I168" s="274"/>
      <c r="J168" s="275"/>
      <c r="K168" s="275"/>
      <c r="L168" s="275" t="str">
        <f t="shared" si="18"/>
        <v xml:space="preserve">  </v>
      </c>
      <c r="M168" s="274"/>
      <c r="N168" s="24"/>
      <c r="O168" s="255"/>
      <c r="P168" s="252" t="str">
        <f>+IF(O168=FÓRMULAS!$E$4,FÓRMULAS!$F$4,IF(O168=FÓRMULAS!$E$5,FÓRMULAS!$F$5,IF(O168=FÓRMULAS!$E$6,FÓRMULAS!$F$6,"")))</f>
        <v/>
      </c>
      <c r="Q168" s="252" t="str">
        <f>+IF(OR(O168=FÓRMULAS!$O$4,O168=FÓRMULAS!$O$5),FÓRMULAS!$P$5,IF(O168=FÓRMULAS!$O$6,FÓRMULAS!$P$6,""))</f>
        <v/>
      </c>
      <c r="R168" s="255"/>
      <c r="S168" s="252" t="str">
        <f>+IF(R168=FÓRMULAS!$H$4,FÓRMULAS!$I$4,IF(R168=FÓRMULAS!$H$5,FÓRMULAS!$I$5,""))</f>
        <v/>
      </c>
      <c r="T168" s="260"/>
      <c r="U168" s="260"/>
      <c r="V168" s="260"/>
      <c r="W168" s="252" t="str">
        <f t="shared" si="19"/>
        <v/>
      </c>
      <c r="X168" s="252">
        <f>IF(Q168=FÓRMULAS!$P$5,F$167-(F$167*W168),F$167)</f>
        <v>1</v>
      </c>
      <c r="Y168" s="322">
        <f>IF(Q168=FÓRMULAS!$P$6,G$167-(G$167*W168),G$167)</f>
        <v>0.8</v>
      </c>
      <c r="Z168" s="639"/>
      <c r="AA168" s="642"/>
      <c r="AB168" s="325"/>
      <c r="AC168" s="24"/>
      <c r="AD168" s="24"/>
      <c r="AE168" s="24"/>
      <c r="AF168" s="290"/>
      <c r="AG168" s="281"/>
      <c r="AH168" s="60"/>
      <c r="AI168" s="60"/>
      <c r="AJ168" s="60"/>
      <c r="AK168" s="60"/>
      <c r="AL168" s="60"/>
      <c r="AM168" s="24"/>
      <c r="AN168" s="24"/>
      <c r="AO168" s="24"/>
      <c r="AP168" s="24"/>
      <c r="AQ168" s="24"/>
      <c r="AR168" s="60"/>
      <c r="AS168" s="60"/>
      <c r="AT168" s="60"/>
      <c r="AU168" s="24"/>
      <c r="AV168" s="24"/>
      <c r="AW168" s="24"/>
      <c r="AX168" s="24"/>
      <c r="AY168" s="24"/>
      <c r="AZ168" s="24"/>
      <c r="BA168" s="24"/>
      <c r="BB168" s="58"/>
      <c r="BC168" s="26"/>
      <c r="BD168" s="26"/>
      <c r="BE168" s="57"/>
      <c r="BF168" s="59"/>
      <c r="BG168" s="57"/>
      <c r="BH168" s="59"/>
    </row>
    <row r="169" spans="1:128" s="25" customFormat="1" hidden="1" x14ac:dyDescent="0.2">
      <c r="A169" s="627"/>
      <c r="B169" s="41"/>
      <c r="C169" s="366" t="str">
        <f>'CONTEXTO E IDENTIFICACIÓN'!D$83</f>
        <v>Gestión catastral</v>
      </c>
      <c r="D169" s="366" t="str">
        <f>'CONTEXTO E IDENTIFICACIÓN'!F$83</f>
        <v>Avalúos Comerciales</v>
      </c>
      <c r="E169" s="630"/>
      <c r="F169" s="633"/>
      <c r="G169" s="636"/>
      <c r="H169" s="318">
        <v>3</v>
      </c>
      <c r="I169" s="274"/>
      <c r="J169" s="275"/>
      <c r="K169" s="275"/>
      <c r="L169" s="275" t="str">
        <f t="shared" si="18"/>
        <v xml:space="preserve">  </v>
      </c>
      <c r="M169" s="274"/>
      <c r="N169" s="24"/>
      <c r="O169" s="255"/>
      <c r="P169" s="252" t="str">
        <f>+IF(O169=FÓRMULAS!$E$4,FÓRMULAS!$F$4,IF(O169=FÓRMULAS!$E$5,FÓRMULAS!$F$5,IF(O169=FÓRMULAS!$E$6,FÓRMULAS!$F$6,"")))</f>
        <v/>
      </c>
      <c r="Q169" s="252" t="str">
        <f>+IF(OR(O169=FÓRMULAS!$O$4,O169=FÓRMULAS!$O$5),FÓRMULAS!$P$5,IF(O169=FÓRMULAS!$O$6,FÓRMULAS!$P$6,""))</f>
        <v/>
      </c>
      <c r="R169" s="255"/>
      <c r="S169" s="252" t="str">
        <f>+IF(R169=FÓRMULAS!$H$4,FÓRMULAS!$I$4,IF(R169=FÓRMULAS!$H$5,FÓRMULAS!$I$5,""))</f>
        <v/>
      </c>
      <c r="T169" s="260"/>
      <c r="U169" s="260"/>
      <c r="V169" s="260"/>
      <c r="W169" s="252" t="str">
        <f t="shared" si="19"/>
        <v/>
      </c>
      <c r="X169" s="252">
        <f>IF(Q169=FÓRMULAS!$P$5,F$167-(F$167*W169),F$167)</f>
        <v>1</v>
      </c>
      <c r="Y169" s="322">
        <f>IF(Q169=FÓRMULAS!$P$6,G$167-(G$167*W169),G$167)</f>
        <v>0.8</v>
      </c>
      <c r="Z169" s="639"/>
      <c r="AA169" s="642"/>
      <c r="AB169" s="325"/>
      <c r="AC169" s="24"/>
      <c r="AD169" s="24"/>
      <c r="AE169" s="24"/>
      <c r="AF169" s="290"/>
      <c r="AG169" s="281"/>
      <c r="AH169" s="60"/>
      <c r="AI169" s="60"/>
      <c r="AJ169" s="60"/>
      <c r="AK169" s="60"/>
      <c r="AL169" s="60"/>
      <c r="AM169" s="24"/>
      <c r="AN169" s="24"/>
      <c r="AO169" s="24"/>
      <c r="AP169" s="24"/>
      <c r="AQ169" s="24"/>
      <c r="AR169" s="60"/>
      <c r="AS169" s="60"/>
      <c r="AT169" s="60"/>
      <c r="AU169" s="24"/>
      <c r="AV169" s="24"/>
      <c r="AW169" s="24"/>
      <c r="AX169" s="24"/>
      <c r="AY169" s="24"/>
      <c r="AZ169" s="24"/>
      <c r="BA169" s="24"/>
      <c r="BB169" s="58"/>
      <c r="BC169" s="26"/>
      <c r="BD169" s="26"/>
      <c r="BE169" s="57"/>
      <c r="BF169" s="59"/>
      <c r="BG169" s="57"/>
      <c r="BH169" s="59"/>
    </row>
    <row r="170" spans="1:128" s="25" customFormat="1" ht="15" hidden="1" thickBot="1" x14ac:dyDescent="0.25">
      <c r="A170" s="628"/>
      <c r="B170" s="298"/>
      <c r="C170" s="367" t="str">
        <f>'CONTEXTO E IDENTIFICACIÓN'!D$83</f>
        <v>Gestión catastral</v>
      </c>
      <c r="D170" s="367" t="str">
        <f>'CONTEXTO E IDENTIFICACIÓN'!F$83</f>
        <v>Avalúos Comerciales</v>
      </c>
      <c r="E170" s="631"/>
      <c r="F170" s="634"/>
      <c r="G170" s="637"/>
      <c r="H170" s="319">
        <v>4</v>
      </c>
      <c r="I170" s="292"/>
      <c r="J170" s="293"/>
      <c r="K170" s="293"/>
      <c r="L170" s="293" t="str">
        <f t="shared" si="18"/>
        <v xml:space="preserve">  </v>
      </c>
      <c r="M170" s="292"/>
      <c r="N170" s="294"/>
      <c r="O170" s="256"/>
      <c r="P170" s="253" t="str">
        <f>+IF(O170=FÓRMULAS!$E$4,FÓRMULAS!$F$4,IF(O170=FÓRMULAS!$E$5,FÓRMULAS!$F$5,IF(O170=FÓRMULAS!$E$6,FÓRMULAS!$F$6,"")))</f>
        <v/>
      </c>
      <c r="Q170" s="253" t="str">
        <f>+IF(OR(O170=FÓRMULAS!$O$4,O170=FÓRMULAS!$O$5),FÓRMULAS!$P$5,IF(O170=FÓRMULAS!$O$6,FÓRMULAS!$P$6,""))</f>
        <v/>
      </c>
      <c r="R170" s="256"/>
      <c r="S170" s="253" t="str">
        <f>+IF(R170=FÓRMULAS!$H$4,FÓRMULAS!$I$4,IF(R170=FÓRMULAS!$H$5,FÓRMULAS!$I$5,""))</f>
        <v/>
      </c>
      <c r="T170" s="261"/>
      <c r="U170" s="261"/>
      <c r="V170" s="261"/>
      <c r="W170" s="253" t="str">
        <f t="shared" si="19"/>
        <v/>
      </c>
      <c r="X170" s="253">
        <f>IF(Q170=FÓRMULAS!$P$5,F$167-(F$167*W170),F$167)</f>
        <v>1</v>
      </c>
      <c r="Y170" s="323">
        <f>IF(Q170=FÓRMULAS!$P$6,G$167-(G$167*W170),G$167)</f>
        <v>0.8</v>
      </c>
      <c r="Z170" s="640"/>
      <c r="AA170" s="643"/>
      <c r="AB170" s="326"/>
      <c r="AC170" s="294"/>
      <c r="AD170" s="294"/>
      <c r="AE170" s="294"/>
      <c r="AF170" s="295"/>
      <c r="AG170" s="281"/>
      <c r="AH170" s="60"/>
      <c r="AI170" s="60"/>
      <c r="AJ170" s="60"/>
      <c r="AK170" s="60"/>
      <c r="AL170" s="60"/>
      <c r="AM170" s="24"/>
      <c r="AN170" s="24"/>
      <c r="AO170" s="24"/>
      <c r="AP170" s="24"/>
      <c r="AQ170" s="24"/>
      <c r="AR170" s="60"/>
      <c r="AS170" s="60"/>
      <c r="AT170" s="60"/>
      <c r="AU170" s="24"/>
      <c r="AV170" s="24"/>
      <c r="AW170" s="24"/>
      <c r="AX170" s="24"/>
      <c r="AY170" s="24"/>
      <c r="AZ170" s="24"/>
      <c r="BA170" s="24"/>
      <c r="BB170" s="58"/>
      <c r="BC170" s="26"/>
      <c r="BD170" s="26"/>
      <c r="BE170" s="57"/>
      <c r="BF170" s="59"/>
      <c r="BG170" s="57"/>
      <c r="BH170" s="59"/>
    </row>
    <row r="171" spans="1:128" s="25" customFormat="1" ht="161.25" hidden="1" customHeight="1" x14ac:dyDescent="0.2">
      <c r="A171" s="626" t="str">
        <f>'CONTEXTO E IDENTIFICACIÓN'!A84</f>
        <v>R30</v>
      </c>
      <c r="B171" s="285" t="s">
        <v>47</v>
      </c>
      <c r="C171" s="365" t="str">
        <f>'CONTEXTO E IDENTIFICACIÓN'!D$84</f>
        <v>Innovación y Gestión del Conocimiento Aplicado</v>
      </c>
      <c r="D171" s="365" t="str">
        <f>'CONTEXTO E IDENTIFICACIÓN'!F$84</f>
        <v>Prospectiva</v>
      </c>
      <c r="E171" s="629" t="str">
        <f>'CONTEXTO E IDENTIFICACIÓN'!N84</f>
        <v xml:space="preserve">Posibilidad de pérdida Económica y Reputacional por inoportunidad en la prestación de servicios o en la entrega de productos debido a:
1. Inadecuada gestión de la infraestructura física y tecnológica.
2. Inadecuado manejo en la asignación de correspondencia de servicios solicitados por terceros
3. Demoras en los procesos contractuales 
4. Baja capacidad institucional, por la alta rotación de personal, se pierde continuidad y conocimientos de funcionarios y contratistas.
5. Deficiencia en la comunicación y coordinación dentro de los procesos del IGAC para la entrega de productos internos a tiempo.
6. Insuficiente asignación de recursos frente a los compromisos del proceso.
7. Inadecuada planeación del proyecto.
8. Contingencias que dificulten los desplazamientos de personal para realizar trabajos en campo. </v>
      </c>
      <c r="F171" s="632">
        <f>'PROB E IMPACTO INHERENTE'!H38</f>
        <v>0.4</v>
      </c>
      <c r="G171" s="635">
        <f>'PROB E IMPACTO INHERENTE'!P38</f>
        <v>0.8</v>
      </c>
      <c r="H171" s="317">
        <v>1</v>
      </c>
      <c r="I171" s="286" t="s">
        <v>1027</v>
      </c>
      <c r="J171" s="287" t="s">
        <v>1029</v>
      </c>
      <c r="K171" s="287" t="s">
        <v>1028</v>
      </c>
      <c r="L171" s="287" t="str">
        <f t="shared" si="18"/>
        <v>El Director de la Dirección de Investigación y Prospectiva, verifica mensualmente el cumplimiento de las actividades propuestas en el Plan de Acción Anual (PAA) y los cronogramas de los proyectos, analizando los informes entregados a través de correo electrónico por cada responsable de Proyecto. En caso de encontrar algún retraso, o posible retraso, se toman las decisiones y reprogramaciones necesarias para cumplir las metas anuales. 
Evidencia: Informe mensual consolidado de seguimiento al Plan de Acción Anual (PAA) y/o correos lectrónicos de entrega de informes</v>
      </c>
      <c r="M171" s="286" t="s">
        <v>275</v>
      </c>
      <c r="N171" s="288" t="s">
        <v>7</v>
      </c>
      <c r="O171" s="254" t="s">
        <v>16</v>
      </c>
      <c r="P171" s="251">
        <f>+IF(O171=FÓRMULAS!$E$4,FÓRMULAS!$F$4,IF(O171=FÓRMULAS!$E$5,FÓRMULAS!$F$5,IF(O171=FÓRMULAS!$E$6,FÓRMULAS!$F$6,"")))</f>
        <v>0.25</v>
      </c>
      <c r="Q171" s="251" t="str">
        <f>+IF(OR(O171=FÓRMULAS!$O$4,O171=FÓRMULAS!$O$5),FÓRMULAS!$P$5,IF(O171=FÓRMULAS!$O$6,FÓRMULAS!$P$6,""))</f>
        <v>Probabilidad</v>
      </c>
      <c r="R171" s="254" t="s">
        <v>103</v>
      </c>
      <c r="S171" s="251">
        <f>+IF(R171=FÓRMULAS!$H$4,FÓRMULAS!$I$4,IF(R171=FÓRMULAS!$H$5,FÓRMULAS!$I$5,""))</f>
        <v>0.15</v>
      </c>
      <c r="T171" s="259" t="s">
        <v>902</v>
      </c>
      <c r="U171" s="259" t="s">
        <v>903</v>
      </c>
      <c r="V171" s="259" t="s">
        <v>904</v>
      </c>
      <c r="W171" s="251">
        <f t="shared" si="19"/>
        <v>0.4</v>
      </c>
      <c r="X171" s="251">
        <f>IF(Q171=FÓRMULAS!$P$5,F$171-(F$171*W171),F$171)</f>
        <v>0.24</v>
      </c>
      <c r="Y171" s="321">
        <f>IF(Q171=FÓRMULAS!$P$6,G$171-(G$171*W171),G$171)</f>
        <v>0.8</v>
      </c>
      <c r="Z171" s="638">
        <f t="shared" ref="Z171:AA171" si="53">+IF(X174="","",X174)</f>
        <v>0.4</v>
      </c>
      <c r="AA171" s="641">
        <f t="shared" si="53"/>
        <v>0.8</v>
      </c>
      <c r="AB171" s="324">
        <v>12</v>
      </c>
      <c r="AC171" s="288">
        <v>3</v>
      </c>
      <c r="AD171" s="288">
        <v>3</v>
      </c>
      <c r="AE171" s="288">
        <v>3</v>
      </c>
      <c r="AF171" s="289">
        <v>3</v>
      </c>
      <c r="AG171" s="281" t="s">
        <v>19</v>
      </c>
      <c r="AH171" s="24" t="s">
        <v>17</v>
      </c>
      <c r="AI171" s="24" t="s">
        <v>6</v>
      </c>
      <c r="AJ171" s="24" t="s">
        <v>6</v>
      </c>
      <c r="AK171" s="24" t="s">
        <v>6</v>
      </c>
      <c r="AL171" s="24" t="s">
        <v>23</v>
      </c>
      <c r="AM171" s="24" t="s">
        <v>103</v>
      </c>
      <c r="AN171" s="24" t="s">
        <v>87</v>
      </c>
      <c r="AO171" s="24" t="s">
        <v>89</v>
      </c>
      <c r="AP171" s="24" t="s">
        <v>91</v>
      </c>
      <c r="AQ171" s="24" t="s">
        <v>100</v>
      </c>
      <c r="AR171" s="51" t="s">
        <v>94</v>
      </c>
      <c r="AS171" s="51" t="s">
        <v>96</v>
      </c>
      <c r="AT171" s="51" t="s">
        <v>98</v>
      </c>
      <c r="AU171" s="24">
        <v>15</v>
      </c>
      <c r="AV171" s="24">
        <v>15</v>
      </c>
      <c r="AW171" s="24">
        <v>15</v>
      </c>
      <c r="AX171" s="24">
        <v>10</v>
      </c>
      <c r="AY171" s="24">
        <v>15</v>
      </c>
      <c r="AZ171" s="24">
        <v>15</v>
      </c>
      <c r="BA171" s="24">
        <v>10</v>
      </c>
      <c r="BB171" s="49">
        <v>95</v>
      </c>
      <c r="BC171" s="26" t="s">
        <v>138</v>
      </c>
      <c r="BD171" s="26" t="s">
        <v>140</v>
      </c>
      <c r="BE171" s="50">
        <v>1</v>
      </c>
      <c r="BF171" s="650">
        <v>1</v>
      </c>
      <c r="BG171" s="50">
        <v>1</v>
      </c>
      <c r="BH171" s="650">
        <v>1</v>
      </c>
      <c r="BI171" s="39"/>
      <c r="BJ171" s="39"/>
      <c r="BK171" s="39"/>
      <c r="BL171" s="39"/>
      <c r="BM171" s="39"/>
      <c r="BN171" s="39"/>
      <c r="BO171" s="39"/>
      <c r="BP171" s="39"/>
      <c r="BQ171" s="39"/>
      <c r="BR171" s="39"/>
      <c r="BS171" s="39"/>
      <c r="BT171" s="39"/>
      <c r="BU171" s="39"/>
      <c r="BV171" s="39"/>
      <c r="BW171" s="39"/>
      <c r="BX171" s="39"/>
      <c r="BY171" s="39"/>
      <c r="BZ171" s="39"/>
      <c r="CA171" s="39"/>
      <c r="CB171" s="39"/>
      <c r="CC171" s="39"/>
      <c r="CD171" s="39"/>
      <c r="CE171" s="39"/>
      <c r="CF171" s="39"/>
      <c r="CG171" s="39"/>
      <c r="CH171" s="39"/>
      <c r="CI171" s="39"/>
      <c r="CJ171" s="39"/>
      <c r="CK171" s="39"/>
      <c r="CL171" s="39"/>
      <c r="CM171" s="39"/>
      <c r="CN171" s="39"/>
      <c r="CO171" s="39"/>
      <c r="CP171" s="39"/>
      <c r="CQ171" s="39"/>
      <c r="CR171" s="39"/>
      <c r="CS171" s="39"/>
      <c r="CT171" s="39"/>
      <c r="CU171" s="39"/>
      <c r="CV171" s="39"/>
      <c r="CW171" s="39"/>
      <c r="CX171" s="39"/>
      <c r="CY171" s="39"/>
      <c r="CZ171" s="39"/>
      <c r="DA171" s="39"/>
      <c r="DB171" s="39"/>
      <c r="DC171" s="39"/>
      <c r="DD171" s="39"/>
      <c r="DE171" s="39"/>
      <c r="DF171" s="39"/>
      <c r="DG171" s="39"/>
      <c r="DH171" s="39"/>
      <c r="DI171" s="39"/>
      <c r="DJ171" s="39"/>
      <c r="DK171" s="39"/>
      <c r="DL171" s="39"/>
      <c r="DM171" s="39"/>
      <c r="DN171" s="39"/>
      <c r="DO171" s="39"/>
      <c r="DP171" s="39"/>
      <c r="DQ171" s="39"/>
      <c r="DR171" s="39"/>
      <c r="DS171" s="39"/>
      <c r="DT171" s="39"/>
      <c r="DU171" s="39"/>
      <c r="DV171" s="39"/>
      <c r="DW171" s="39"/>
      <c r="DX171" s="39"/>
    </row>
    <row r="172" spans="1:128" s="25" customFormat="1" ht="108" hidden="1" customHeight="1" x14ac:dyDescent="0.2">
      <c r="A172" s="627"/>
      <c r="B172" s="27" t="s">
        <v>47</v>
      </c>
      <c r="C172" s="366" t="str">
        <f>'CONTEXTO E IDENTIFICACIÓN'!D$84</f>
        <v>Innovación y Gestión del Conocimiento Aplicado</v>
      </c>
      <c r="D172" s="366" t="str">
        <f>'CONTEXTO E IDENTIFICACIÓN'!F$84</f>
        <v>Prospectiva</v>
      </c>
      <c r="E172" s="630"/>
      <c r="F172" s="633"/>
      <c r="G172" s="636"/>
      <c r="H172" s="318">
        <v>2</v>
      </c>
      <c r="I172" s="274" t="s">
        <v>1030</v>
      </c>
      <c r="J172" s="275" t="s">
        <v>1031</v>
      </c>
      <c r="K172" s="275" t="s">
        <v>1032</v>
      </c>
      <c r="L172" s="275" t="str">
        <f t="shared" si="18"/>
        <v>El Funcionario y/o contratista delegado por el Director de la Dirección de Investigación y Prospectiva,  realiza quincenalmente el seguimiento al estado de las peticiones descargando el reporte de SIGAC. En caso de encontrar peticiones que no se han respondido, informa al responsable antes de vencer el plazo de respuesta y comunica al Director de la Dirección de Investigación y Prospectiva, sobre las peticiones pendientes por responder. 
Evidencia:  Reporte de pendientes del aplicativo de correspondencia y/o correos electrónicos informando las peticiones pendientes (según sea el caso).</v>
      </c>
      <c r="M172" s="274" t="s">
        <v>276</v>
      </c>
      <c r="N172" s="24" t="s">
        <v>7</v>
      </c>
      <c r="O172" s="255" t="s">
        <v>16</v>
      </c>
      <c r="P172" s="252">
        <f>+IF(O172=FÓRMULAS!$E$4,FÓRMULAS!$F$4,IF(O172=FÓRMULAS!$E$5,FÓRMULAS!$F$5,IF(O172=FÓRMULAS!$E$6,FÓRMULAS!$F$6,"")))</f>
        <v>0.25</v>
      </c>
      <c r="Q172" s="252" t="str">
        <f>+IF(OR(O172=FÓRMULAS!$O$4,O172=FÓRMULAS!$O$5),FÓRMULAS!$P$5,IF(O172=FÓRMULAS!$O$6,FÓRMULAS!$P$6,""))</f>
        <v>Probabilidad</v>
      </c>
      <c r="R172" s="255" t="s">
        <v>103</v>
      </c>
      <c r="S172" s="252">
        <f>+IF(R172=FÓRMULAS!$H$4,FÓRMULAS!$I$4,IF(R172=FÓRMULAS!$H$5,FÓRMULAS!$I$5,""))</f>
        <v>0.15</v>
      </c>
      <c r="T172" s="260" t="s">
        <v>902</v>
      </c>
      <c r="U172" s="260" t="s">
        <v>903</v>
      </c>
      <c r="V172" s="260" t="s">
        <v>904</v>
      </c>
      <c r="W172" s="252">
        <f t="shared" si="19"/>
        <v>0.4</v>
      </c>
      <c r="X172" s="252">
        <f>IF(Q172=FÓRMULAS!$P$5,F$171-(F$171*W172),F$171)</f>
        <v>0.24</v>
      </c>
      <c r="Y172" s="322">
        <f>IF(Q172=FÓRMULAS!$P$6,G$171-(G$171*W172),G$171)</f>
        <v>0.8</v>
      </c>
      <c r="Z172" s="639"/>
      <c r="AA172" s="642"/>
      <c r="AB172" s="325">
        <v>24</v>
      </c>
      <c r="AC172" s="24">
        <v>6</v>
      </c>
      <c r="AD172" s="24">
        <v>6</v>
      </c>
      <c r="AE172" s="24">
        <v>6</v>
      </c>
      <c r="AF172" s="290">
        <v>6</v>
      </c>
      <c r="AG172" s="281" t="s">
        <v>19</v>
      </c>
      <c r="AH172" s="24" t="s">
        <v>16</v>
      </c>
      <c r="AI172" s="24" t="s">
        <v>6</v>
      </c>
      <c r="AJ172" s="24" t="s">
        <v>6</v>
      </c>
      <c r="AK172" s="24" t="s">
        <v>6</v>
      </c>
      <c r="AL172" s="24" t="s">
        <v>21</v>
      </c>
      <c r="AM172" s="24" t="s">
        <v>103</v>
      </c>
      <c r="AN172" s="24" t="s">
        <v>87</v>
      </c>
      <c r="AO172" s="24" t="s">
        <v>89</v>
      </c>
      <c r="AP172" s="24" t="s">
        <v>91</v>
      </c>
      <c r="AQ172" s="24" t="s">
        <v>99</v>
      </c>
      <c r="AR172" s="51" t="s">
        <v>94</v>
      </c>
      <c r="AS172" s="51" t="s">
        <v>96</v>
      </c>
      <c r="AT172" s="51" t="s">
        <v>98</v>
      </c>
      <c r="AU172" s="24">
        <v>15</v>
      </c>
      <c r="AV172" s="24">
        <v>15</v>
      </c>
      <c r="AW172" s="24">
        <v>15</v>
      </c>
      <c r="AX172" s="24">
        <v>15</v>
      </c>
      <c r="AY172" s="24">
        <v>15</v>
      </c>
      <c r="AZ172" s="24">
        <v>15</v>
      </c>
      <c r="BA172" s="24">
        <v>10</v>
      </c>
      <c r="BB172" s="49">
        <v>100</v>
      </c>
      <c r="BC172" s="26" t="s">
        <v>138</v>
      </c>
      <c r="BD172" s="26" t="s">
        <v>138</v>
      </c>
      <c r="BE172" s="50">
        <v>1</v>
      </c>
      <c r="BF172" s="650"/>
      <c r="BG172" s="50">
        <v>1</v>
      </c>
      <c r="BH172" s="650"/>
      <c r="BI172" s="39"/>
      <c r="BJ172" s="39"/>
      <c r="BK172" s="39"/>
      <c r="BL172" s="39"/>
      <c r="BM172" s="39"/>
      <c r="BN172" s="39"/>
      <c r="BO172" s="39"/>
      <c r="BP172" s="39"/>
      <c r="BQ172" s="39"/>
      <c r="BR172" s="39"/>
      <c r="BS172" s="39"/>
      <c r="BT172" s="39"/>
      <c r="BU172" s="39"/>
      <c r="BV172" s="39"/>
      <c r="BW172" s="39"/>
      <c r="BX172" s="39"/>
      <c r="BY172" s="39"/>
      <c r="BZ172" s="39"/>
      <c r="CA172" s="39"/>
      <c r="CB172" s="39"/>
      <c r="CC172" s="39"/>
      <c r="CD172" s="39"/>
      <c r="CE172" s="39"/>
      <c r="CF172" s="39"/>
      <c r="CG172" s="39"/>
      <c r="CH172" s="39"/>
      <c r="CI172" s="39"/>
      <c r="CJ172" s="39"/>
      <c r="CK172" s="39"/>
      <c r="CL172" s="39"/>
      <c r="CM172" s="39"/>
      <c r="CN172" s="39"/>
      <c r="CO172" s="39"/>
      <c r="CP172" s="39"/>
      <c r="CQ172" s="39"/>
      <c r="CR172" s="39"/>
      <c r="CS172" s="39"/>
      <c r="CT172" s="39"/>
      <c r="CU172" s="39"/>
      <c r="CV172" s="39"/>
      <c r="CW172" s="39"/>
      <c r="CX172" s="39"/>
      <c r="CY172" s="39"/>
      <c r="CZ172" s="39"/>
      <c r="DA172" s="39"/>
      <c r="DB172" s="39"/>
      <c r="DC172" s="39"/>
      <c r="DD172" s="39"/>
      <c r="DE172" s="39"/>
      <c r="DF172" s="39"/>
      <c r="DG172" s="39"/>
      <c r="DH172" s="39"/>
      <c r="DI172" s="39"/>
      <c r="DJ172" s="39"/>
      <c r="DK172" s="39"/>
      <c r="DL172" s="39"/>
      <c r="DM172" s="39"/>
      <c r="DN172" s="39"/>
      <c r="DO172" s="39"/>
      <c r="DP172" s="39"/>
      <c r="DQ172" s="39"/>
      <c r="DR172" s="39"/>
      <c r="DS172" s="39"/>
      <c r="DT172" s="39"/>
      <c r="DU172" s="39"/>
      <c r="DV172" s="39"/>
      <c r="DW172" s="39"/>
      <c r="DX172" s="39"/>
    </row>
    <row r="173" spans="1:128" s="25" customFormat="1" ht="16.5" hidden="1" customHeight="1" x14ac:dyDescent="0.2">
      <c r="A173" s="627"/>
      <c r="B173" s="27"/>
      <c r="C173" s="366" t="str">
        <f>'CONTEXTO E IDENTIFICACIÓN'!D$84</f>
        <v>Innovación y Gestión del Conocimiento Aplicado</v>
      </c>
      <c r="D173" s="366" t="str">
        <f>'CONTEXTO E IDENTIFICACIÓN'!F$84</f>
        <v>Prospectiva</v>
      </c>
      <c r="E173" s="630"/>
      <c r="F173" s="633"/>
      <c r="G173" s="636"/>
      <c r="H173" s="318">
        <v>3</v>
      </c>
      <c r="I173" s="274"/>
      <c r="J173" s="275"/>
      <c r="K173" s="275"/>
      <c r="L173" s="275" t="str">
        <f t="shared" si="18"/>
        <v xml:space="preserve">  </v>
      </c>
      <c r="M173" s="274"/>
      <c r="N173" s="24"/>
      <c r="O173" s="255"/>
      <c r="P173" s="252" t="str">
        <f>+IF(O173=FÓRMULAS!$E$4,FÓRMULAS!$F$4,IF(O173=FÓRMULAS!$E$5,FÓRMULAS!$F$5,IF(O173=FÓRMULAS!$E$6,FÓRMULAS!$F$6,"")))</f>
        <v/>
      </c>
      <c r="Q173" s="252" t="str">
        <f>+IF(OR(O173=FÓRMULAS!$O$4,O173=FÓRMULAS!$O$5),FÓRMULAS!$P$5,IF(O173=FÓRMULAS!$O$6,FÓRMULAS!$P$6,""))</f>
        <v/>
      </c>
      <c r="R173" s="255"/>
      <c r="S173" s="252" t="str">
        <f>+IF(R173=FÓRMULAS!$H$4,FÓRMULAS!$I$4,IF(R173=FÓRMULAS!$H$5,FÓRMULAS!$I$5,""))</f>
        <v/>
      </c>
      <c r="T173" s="260"/>
      <c r="U173" s="260"/>
      <c r="V173" s="260"/>
      <c r="W173" s="252" t="str">
        <f t="shared" si="19"/>
        <v/>
      </c>
      <c r="X173" s="252">
        <f>IF(Q173=FÓRMULAS!$P$5,F$171-(F$171*W173),F$171)</f>
        <v>0.4</v>
      </c>
      <c r="Y173" s="322">
        <f>IF(Q173=FÓRMULAS!$P$6,G$171-(G$171*W173),G$171)</f>
        <v>0.8</v>
      </c>
      <c r="Z173" s="639"/>
      <c r="AA173" s="642"/>
      <c r="AB173" s="325"/>
      <c r="AC173" s="24"/>
      <c r="AD173" s="24"/>
      <c r="AE173" s="24"/>
      <c r="AF173" s="290"/>
      <c r="AG173" s="281"/>
      <c r="AH173" s="24"/>
      <c r="AI173" s="24"/>
      <c r="AJ173" s="24"/>
      <c r="AK173" s="24"/>
      <c r="AL173" s="24"/>
      <c r="AM173" s="24"/>
      <c r="AN173" s="24"/>
      <c r="AO173" s="24"/>
      <c r="AP173" s="24"/>
      <c r="AQ173" s="24"/>
      <c r="AR173" s="60"/>
      <c r="AS173" s="60"/>
      <c r="AT173" s="60"/>
      <c r="AU173" s="24"/>
      <c r="AV173" s="24"/>
      <c r="AW173" s="24"/>
      <c r="AX173" s="24"/>
      <c r="AY173" s="24"/>
      <c r="AZ173" s="24"/>
      <c r="BA173" s="24"/>
      <c r="BB173" s="58"/>
      <c r="BC173" s="26"/>
      <c r="BD173" s="26"/>
      <c r="BE173" s="57"/>
      <c r="BF173" s="59"/>
      <c r="BG173" s="57"/>
      <c r="BH173" s="59"/>
      <c r="BI173" s="39"/>
      <c r="BJ173" s="39"/>
      <c r="BK173" s="39"/>
      <c r="BL173" s="39"/>
      <c r="BM173" s="39"/>
      <c r="BN173" s="39"/>
      <c r="BO173" s="39"/>
      <c r="BP173" s="39"/>
      <c r="BQ173" s="39"/>
      <c r="BR173" s="39"/>
      <c r="BS173" s="39"/>
      <c r="BT173" s="39"/>
      <c r="BU173" s="39"/>
      <c r="BV173" s="39"/>
      <c r="BW173" s="39"/>
      <c r="BX173" s="39"/>
      <c r="BY173" s="39"/>
      <c r="BZ173" s="39"/>
      <c r="CA173" s="39"/>
      <c r="CB173" s="39"/>
      <c r="CC173" s="39"/>
      <c r="CD173" s="39"/>
      <c r="CE173" s="39"/>
      <c r="CF173" s="39"/>
      <c r="CG173" s="39"/>
      <c r="CH173" s="39"/>
      <c r="CI173" s="39"/>
      <c r="CJ173" s="39"/>
      <c r="CK173" s="39"/>
      <c r="CL173" s="39"/>
      <c r="CM173" s="39"/>
      <c r="CN173" s="39"/>
      <c r="CO173" s="39"/>
      <c r="CP173" s="39"/>
      <c r="CQ173" s="39"/>
      <c r="CR173" s="39"/>
      <c r="CS173" s="39"/>
      <c r="CT173" s="39"/>
      <c r="CU173" s="39"/>
      <c r="CV173" s="39"/>
      <c r="CW173" s="39"/>
      <c r="CX173" s="39"/>
      <c r="CY173" s="39"/>
      <c r="CZ173" s="39"/>
      <c r="DA173" s="39"/>
      <c r="DB173" s="39"/>
      <c r="DC173" s="39"/>
      <c r="DD173" s="39"/>
      <c r="DE173" s="39"/>
      <c r="DF173" s="39"/>
      <c r="DG173" s="39"/>
      <c r="DH173" s="39"/>
      <c r="DI173" s="39"/>
      <c r="DJ173" s="39"/>
      <c r="DK173" s="39"/>
      <c r="DL173" s="39"/>
      <c r="DM173" s="39"/>
      <c r="DN173" s="39"/>
      <c r="DO173" s="39"/>
      <c r="DP173" s="39"/>
      <c r="DQ173" s="39"/>
      <c r="DR173" s="39"/>
      <c r="DS173" s="39"/>
      <c r="DT173" s="39"/>
      <c r="DU173" s="39"/>
      <c r="DV173" s="39"/>
      <c r="DW173" s="39"/>
      <c r="DX173" s="39"/>
    </row>
    <row r="174" spans="1:128" s="25" customFormat="1" ht="15" hidden="1" customHeight="1" thickBot="1" x14ac:dyDescent="0.25">
      <c r="A174" s="628"/>
      <c r="B174" s="291"/>
      <c r="C174" s="367" t="str">
        <f>'CONTEXTO E IDENTIFICACIÓN'!D$84</f>
        <v>Innovación y Gestión del Conocimiento Aplicado</v>
      </c>
      <c r="D174" s="367" t="str">
        <f>'CONTEXTO E IDENTIFICACIÓN'!F$84</f>
        <v>Prospectiva</v>
      </c>
      <c r="E174" s="631"/>
      <c r="F174" s="634"/>
      <c r="G174" s="637"/>
      <c r="H174" s="319">
        <v>4</v>
      </c>
      <c r="I174" s="292"/>
      <c r="J174" s="293"/>
      <c r="K174" s="293"/>
      <c r="L174" s="293" t="str">
        <f t="shared" si="18"/>
        <v xml:space="preserve">  </v>
      </c>
      <c r="M174" s="292"/>
      <c r="N174" s="294"/>
      <c r="O174" s="256"/>
      <c r="P174" s="253" t="str">
        <f>+IF(O174=FÓRMULAS!$E$4,FÓRMULAS!$F$4,IF(O174=FÓRMULAS!$E$5,FÓRMULAS!$F$5,IF(O174=FÓRMULAS!$E$6,FÓRMULAS!$F$6,"")))</f>
        <v/>
      </c>
      <c r="Q174" s="253" t="str">
        <f>+IF(OR(O174=FÓRMULAS!$O$4,O174=FÓRMULAS!$O$5),FÓRMULAS!$P$5,IF(O174=FÓRMULAS!$O$6,FÓRMULAS!$P$6,""))</f>
        <v/>
      </c>
      <c r="R174" s="256"/>
      <c r="S174" s="253" t="str">
        <f>+IF(R174=FÓRMULAS!$H$4,FÓRMULAS!$I$4,IF(R174=FÓRMULAS!$H$5,FÓRMULAS!$I$5,""))</f>
        <v/>
      </c>
      <c r="T174" s="261"/>
      <c r="U174" s="261"/>
      <c r="V174" s="261"/>
      <c r="W174" s="253" t="str">
        <f t="shared" si="19"/>
        <v/>
      </c>
      <c r="X174" s="253">
        <f>IF(Q174=FÓRMULAS!$P$5,F$171-(F$171*W174),F$171)</f>
        <v>0.4</v>
      </c>
      <c r="Y174" s="323">
        <f>IF(Q174=FÓRMULAS!$P$6,G$171-(G$171*W174),G$171)</f>
        <v>0.8</v>
      </c>
      <c r="Z174" s="640"/>
      <c r="AA174" s="643"/>
      <c r="AB174" s="326"/>
      <c r="AC174" s="294"/>
      <c r="AD174" s="294"/>
      <c r="AE174" s="294"/>
      <c r="AF174" s="295"/>
      <c r="AG174" s="281"/>
      <c r="AH174" s="24"/>
      <c r="AI174" s="24"/>
      <c r="AJ174" s="24"/>
      <c r="AK174" s="24"/>
      <c r="AL174" s="24"/>
      <c r="AM174" s="24"/>
      <c r="AN174" s="24"/>
      <c r="AO174" s="24"/>
      <c r="AP174" s="24"/>
      <c r="AQ174" s="24"/>
      <c r="AR174" s="60"/>
      <c r="AS174" s="60"/>
      <c r="AT174" s="60"/>
      <c r="AU174" s="24"/>
      <c r="AV174" s="24"/>
      <c r="AW174" s="24"/>
      <c r="AX174" s="24"/>
      <c r="AY174" s="24"/>
      <c r="AZ174" s="24"/>
      <c r="BA174" s="24"/>
      <c r="BB174" s="58"/>
      <c r="BC174" s="26"/>
      <c r="BD174" s="26"/>
      <c r="BE174" s="57"/>
      <c r="BF174" s="59"/>
      <c r="BG174" s="57"/>
      <c r="BH174" s="59"/>
      <c r="BI174" s="39"/>
      <c r="BJ174" s="39"/>
      <c r="BK174" s="39"/>
      <c r="BL174" s="39"/>
      <c r="BM174" s="39"/>
      <c r="BN174" s="39"/>
      <c r="BO174" s="39"/>
      <c r="BP174" s="39"/>
      <c r="BQ174" s="39"/>
      <c r="BR174" s="39"/>
      <c r="BS174" s="39"/>
      <c r="BT174" s="39"/>
      <c r="BU174" s="39"/>
      <c r="BV174" s="39"/>
      <c r="BW174" s="39"/>
      <c r="BX174" s="39"/>
      <c r="BY174" s="39"/>
      <c r="BZ174" s="39"/>
      <c r="CA174" s="39"/>
      <c r="CB174" s="39"/>
      <c r="CC174" s="39"/>
      <c r="CD174" s="39"/>
      <c r="CE174" s="39"/>
      <c r="CF174" s="39"/>
      <c r="CG174" s="39"/>
      <c r="CH174" s="39"/>
      <c r="CI174" s="39"/>
      <c r="CJ174" s="39"/>
      <c r="CK174" s="39"/>
      <c r="CL174" s="39"/>
      <c r="CM174" s="39"/>
      <c r="CN174" s="39"/>
      <c r="CO174" s="39"/>
      <c r="CP174" s="39"/>
      <c r="CQ174" s="39"/>
      <c r="CR174" s="39"/>
      <c r="CS174" s="39"/>
      <c r="CT174" s="39"/>
      <c r="CU174" s="39"/>
      <c r="CV174" s="39"/>
      <c r="CW174" s="39"/>
      <c r="CX174" s="39"/>
      <c r="CY174" s="39"/>
      <c r="CZ174" s="39"/>
      <c r="DA174" s="39"/>
      <c r="DB174" s="39"/>
      <c r="DC174" s="39"/>
      <c r="DD174" s="39"/>
      <c r="DE174" s="39"/>
      <c r="DF174" s="39"/>
      <c r="DG174" s="39"/>
      <c r="DH174" s="39"/>
      <c r="DI174" s="39"/>
      <c r="DJ174" s="39"/>
      <c r="DK174" s="39"/>
      <c r="DL174" s="39"/>
      <c r="DM174" s="39"/>
      <c r="DN174" s="39"/>
      <c r="DO174" s="39"/>
      <c r="DP174" s="39"/>
      <c r="DQ174" s="39"/>
      <c r="DR174" s="39"/>
      <c r="DS174" s="39"/>
      <c r="DT174" s="39"/>
      <c r="DU174" s="39"/>
      <c r="DV174" s="39"/>
      <c r="DW174" s="39"/>
      <c r="DX174" s="39"/>
    </row>
    <row r="175" spans="1:128" s="25" customFormat="1" ht="98.25" hidden="1" customHeight="1" x14ac:dyDescent="0.2">
      <c r="A175" s="626" t="str">
        <f>'CONTEXTO E IDENTIFICACIÓN'!A85</f>
        <v>R31</v>
      </c>
      <c r="B175" s="285" t="s">
        <v>47</v>
      </c>
      <c r="C175" s="365" t="str">
        <f>'CONTEXTO E IDENTIFICACIÓN'!D$85</f>
        <v>Innovación y Gestión del Conocimiento Aplicado</v>
      </c>
      <c r="D175" s="365" t="str">
        <f>'CONTEXTO E IDENTIFICACIÓN'!F$85</f>
        <v>Prospectiva</v>
      </c>
      <c r="E175" s="629" t="str">
        <f>'CONTEXTO E IDENTIFICACIÓN'!N85</f>
        <v>Posibilidad de pérdida Reputacional por posibilidad de recibir o solicitar cualquier dádiva o beneficio a nombre propio o de terceros con el fin de obtener información reservada o clasificada, conseguir un resultado de un proyecto de investigación antes de ser publicado, debido a:
1. Falta de información integrada, completa y oportuna.
2. Deficiencias en la comunicación y desconocimiento de los usuarios sobre los trámites de la entidad.
3. Falta de integración de los sistemas de información institucional
4. Inadecuado control en la atención de expedientes
5. Tráfico de influencias
6. Falta de apropiación de valores institucionales.
7. Falta de control sobre los procedimientos administrativos
8. Procesos con bajo nivel de automatización
9. Sistemas de información vulnerables de manipulación o adulteración</v>
      </c>
      <c r="F175" s="632">
        <f>'PROB E IMPACTO INHERENTE'!H39</f>
        <v>0.2</v>
      </c>
      <c r="G175" s="635">
        <f>'PROB E IMPACTO INHERENTE'!P39</f>
        <v>1</v>
      </c>
      <c r="H175" s="317">
        <v>1</v>
      </c>
      <c r="I175" s="286" t="s">
        <v>1027</v>
      </c>
      <c r="J175" s="287" t="s">
        <v>545</v>
      </c>
      <c r="K175" s="287" t="s">
        <v>546</v>
      </c>
      <c r="L175" s="287" t="str">
        <f t="shared" si="18"/>
        <v>El Director de la Dirección de Investigación y Prospectiva, debe verificar de manera trimestral la custodia de la información y aplicación de las Tablas de Retención Documental vigentes y un único lugar para el almacenamiento de las carpetas mediante un archivo organizado, remitiendo esta validación a través de correo electrónico al líder del proceso. En caso de que la información este almacenada fuera de los parámetros de gestión documental debe evaluarse la trazabilidad e implementar una acción correctiva o de mejora. 
Evidencias: Reporte y/o correo electrónico remitido al líder del proceso con la validación documental</v>
      </c>
      <c r="M175" s="286" t="s">
        <v>277</v>
      </c>
      <c r="N175" s="288" t="s">
        <v>7</v>
      </c>
      <c r="O175" s="254" t="s">
        <v>16</v>
      </c>
      <c r="P175" s="251">
        <f>+IF(O175=FÓRMULAS!$E$4,FÓRMULAS!$F$4,IF(O175=FÓRMULAS!$E$5,FÓRMULAS!$F$5,IF(O175=FÓRMULAS!$E$6,FÓRMULAS!$F$6,"")))</f>
        <v>0.25</v>
      </c>
      <c r="Q175" s="251" t="str">
        <f>+IF(OR(O175=FÓRMULAS!$O$4,O175=FÓRMULAS!$O$5),FÓRMULAS!$P$5,IF(O175=FÓRMULAS!$O$6,FÓRMULAS!$P$6,""))</f>
        <v>Probabilidad</v>
      </c>
      <c r="R175" s="254" t="s">
        <v>103</v>
      </c>
      <c r="S175" s="251">
        <f>+IF(R175=FÓRMULAS!$H$4,FÓRMULAS!$I$4,IF(R175=FÓRMULAS!$H$5,FÓRMULAS!$I$5,""))</f>
        <v>0.15</v>
      </c>
      <c r="T175" s="259" t="s">
        <v>902</v>
      </c>
      <c r="U175" s="259" t="s">
        <v>903</v>
      </c>
      <c r="V175" s="259" t="s">
        <v>904</v>
      </c>
      <c r="W175" s="251">
        <f t="shared" si="19"/>
        <v>0.4</v>
      </c>
      <c r="X175" s="251">
        <f>IF(Q175=FÓRMULAS!$P$5,F$175-(F$175*W175),F$175)</f>
        <v>0.12</v>
      </c>
      <c r="Y175" s="321">
        <f>IF(Q175=FÓRMULAS!$P$6,G$175-(G$175*W175),G$175)</f>
        <v>1</v>
      </c>
      <c r="Z175" s="638">
        <f t="shared" ref="Z175:AA175" si="54">+IF(X178="","",X178)</f>
        <v>0.2</v>
      </c>
      <c r="AA175" s="641">
        <f t="shared" si="54"/>
        <v>1</v>
      </c>
      <c r="AB175" s="324">
        <v>4</v>
      </c>
      <c r="AC175" s="288">
        <v>1</v>
      </c>
      <c r="AD175" s="288">
        <v>1</v>
      </c>
      <c r="AE175" s="288">
        <v>1</v>
      </c>
      <c r="AF175" s="289">
        <v>1</v>
      </c>
      <c r="AG175" s="281" t="s">
        <v>19</v>
      </c>
      <c r="AH175" s="51" t="s">
        <v>16</v>
      </c>
      <c r="AI175" s="51" t="s">
        <v>6</v>
      </c>
      <c r="AJ175" s="51" t="s">
        <v>6</v>
      </c>
      <c r="AK175" s="51" t="s">
        <v>6</v>
      </c>
      <c r="AL175" s="51" t="s">
        <v>57</v>
      </c>
      <c r="AM175" s="24" t="s">
        <v>103</v>
      </c>
      <c r="AN175" s="24" t="s">
        <v>87</v>
      </c>
      <c r="AO175" s="24" t="s">
        <v>89</v>
      </c>
      <c r="AP175" s="24" t="s">
        <v>91</v>
      </c>
      <c r="AQ175" s="24" t="s">
        <v>99</v>
      </c>
      <c r="AR175" s="51" t="s">
        <v>94</v>
      </c>
      <c r="AS175" s="51" t="s">
        <v>96</v>
      </c>
      <c r="AT175" s="51" t="s">
        <v>98</v>
      </c>
      <c r="AU175" s="24">
        <v>15</v>
      </c>
      <c r="AV175" s="24">
        <v>15</v>
      </c>
      <c r="AW175" s="24">
        <v>15</v>
      </c>
      <c r="AX175" s="24">
        <v>15</v>
      </c>
      <c r="AY175" s="24">
        <v>15</v>
      </c>
      <c r="AZ175" s="24">
        <v>15</v>
      </c>
      <c r="BA175" s="24">
        <v>10</v>
      </c>
      <c r="BB175" s="49">
        <v>100</v>
      </c>
      <c r="BC175" s="26" t="s">
        <v>138</v>
      </c>
      <c r="BD175" s="26" t="s">
        <v>138</v>
      </c>
      <c r="BE175" s="50">
        <v>0</v>
      </c>
      <c r="BF175" s="650">
        <v>1</v>
      </c>
      <c r="BG175" s="50">
        <v>2</v>
      </c>
      <c r="BH175" s="650">
        <v>0</v>
      </c>
    </row>
    <row r="176" spans="1:128" s="25" customFormat="1" ht="159.75" hidden="1" customHeight="1" x14ac:dyDescent="0.2">
      <c r="A176" s="627"/>
      <c r="B176" s="27" t="s">
        <v>47</v>
      </c>
      <c r="C176" s="366" t="str">
        <f>'CONTEXTO E IDENTIFICACIÓN'!D$85</f>
        <v>Innovación y Gestión del Conocimiento Aplicado</v>
      </c>
      <c r="D176" s="366" t="str">
        <f>'CONTEXTO E IDENTIFICACIÓN'!F$85</f>
        <v>Prospectiva</v>
      </c>
      <c r="E176" s="630"/>
      <c r="F176" s="633"/>
      <c r="G176" s="636"/>
      <c r="H176" s="318">
        <v>2</v>
      </c>
      <c r="I176" s="274" t="s">
        <v>1027</v>
      </c>
      <c r="J176" s="275" t="s">
        <v>547</v>
      </c>
      <c r="K176" s="275" t="s">
        <v>548</v>
      </c>
      <c r="L176" s="275" t="str">
        <f t="shared" si="18"/>
        <v>El Director de la Dirección de Investigación y Prospectiva, trimestralmente debe verificar los perfiles, permisos o accesos de los funcionarios o contratistas que participan en los proyectos definidos, con el fin de asegurar que el uso adecuado de la información y evitar la sustracción o perdida de la información geográfica generada. En caso de encontrar alguna novedad o asignación no permitida, se solicita la eliminación de permisos al funcionario o contratista identificado a través del GLPI.  
Evidencia: Reporte de solicitudes de GLPI asociadas con la gestión de permisos de acceso y control de usuarios (cuando aplique).</v>
      </c>
      <c r="M176" s="274" t="s">
        <v>278</v>
      </c>
      <c r="N176" s="24" t="s">
        <v>7</v>
      </c>
      <c r="O176" s="255" t="s">
        <v>16</v>
      </c>
      <c r="P176" s="252">
        <f>+IF(O176=FÓRMULAS!$E$4,FÓRMULAS!$F$4,IF(O176=FÓRMULAS!$E$5,FÓRMULAS!$F$5,IF(O176=FÓRMULAS!$E$6,FÓRMULAS!$F$6,"")))</f>
        <v>0.25</v>
      </c>
      <c r="Q176" s="252" t="str">
        <f>+IF(OR(O176=FÓRMULAS!$O$4,O176=FÓRMULAS!$O$5),FÓRMULAS!$P$5,IF(O176=FÓRMULAS!$O$6,FÓRMULAS!$P$6,""))</f>
        <v>Probabilidad</v>
      </c>
      <c r="R176" s="255" t="s">
        <v>103</v>
      </c>
      <c r="S176" s="252">
        <f>+IF(R176=FÓRMULAS!$H$4,FÓRMULAS!$I$4,IF(R176=FÓRMULAS!$H$5,FÓRMULAS!$I$5,""))</f>
        <v>0.15</v>
      </c>
      <c r="T176" s="260" t="s">
        <v>902</v>
      </c>
      <c r="U176" s="260" t="s">
        <v>903</v>
      </c>
      <c r="V176" s="260" t="s">
        <v>904</v>
      </c>
      <c r="W176" s="252">
        <f t="shared" si="19"/>
        <v>0.4</v>
      </c>
      <c r="X176" s="252">
        <f>IF(Q176=FÓRMULAS!$P$5,F$175-(F$175*W176),F$175)</f>
        <v>0.12</v>
      </c>
      <c r="Y176" s="322">
        <f>IF(Q176=FÓRMULAS!$P$6,G$175-(G$175*W176),G$175)</f>
        <v>1</v>
      </c>
      <c r="Z176" s="639"/>
      <c r="AA176" s="642"/>
      <c r="AB176" s="325">
        <v>4</v>
      </c>
      <c r="AC176" s="24">
        <v>1</v>
      </c>
      <c r="AD176" s="24">
        <v>1</v>
      </c>
      <c r="AE176" s="24">
        <v>1</v>
      </c>
      <c r="AF176" s="290">
        <v>1</v>
      </c>
      <c r="AG176" s="281" t="s">
        <v>19</v>
      </c>
      <c r="AH176" s="51" t="s">
        <v>16</v>
      </c>
      <c r="AI176" s="51" t="s">
        <v>6</v>
      </c>
      <c r="AJ176" s="51" t="s">
        <v>6</v>
      </c>
      <c r="AK176" s="51" t="s">
        <v>6</v>
      </c>
      <c r="AL176" s="51" t="s">
        <v>57</v>
      </c>
      <c r="AM176" s="24" t="s">
        <v>103</v>
      </c>
      <c r="AN176" s="24" t="s">
        <v>87</v>
      </c>
      <c r="AO176" s="24" t="s">
        <v>89</v>
      </c>
      <c r="AP176" s="24" t="s">
        <v>91</v>
      </c>
      <c r="AQ176" s="24" t="s">
        <v>99</v>
      </c>
      <c r="AR176" s="51" t="s">
        <v>94</v>
      </c>
      <c r="AS176" s="51" t="s">
        <v>96</v>
      </c>
      <c r="AT176" s="51" t="s">
        <v>98</v>
      </c>
      <c r="AU176" s="24">
        <v>15</v>
      </c>
      <c r="AV176" s="24">
        <v>15</v>
      </c>
      <c r="AW176" s="24">
        <v>15</v>
      </c>
      <c r="AX176" s="24">
        <v>15</v>
      </c>
      <c r="AY176" s="24">
        <v>15</v>
      </c>
      <c r="AZ176" s="24">
        <v>15</v>
      </c>
      <c r="BA176" s="24">
        <v>10</v>
      </c>
      <c r="BB176" s="49">
        <v>100</v>
      </c>
      <c r="BC176" s="26" t="s">
        <v>138</v>
      </c>
      <c r="BD176" s="26" t="s">
        <v>138</v>
      </c>
      <c r="BE176" s="50">
        <v>2</v>
      </c>
      <c r="BF176" s="650"/>
      <c r="BG176" s="50">
        <v>2</v>
      </c>
      <c r="BH176" s="650"/>
    </row>
    <row r="177" spans="1:128" s="25" customFormat="1" ht="23.25" hidden="1" customHeight="1" x14ac:dyDescent="0.2">
      <c r="A177" s="627"/>
      <c r="B177" s="27"/>
      <c r="C177" s="366" t="str">
        <f>'CONTEXTO E IDENTIFICACIÓN'!D$85</f>
        <v>Innovación y Gestión del Conocimiento Aplicado</v>
      </c>
      <c r="D177" s="366" t="str">
        <f>'CONTEXTO E IDENTIFICACIÓN'!F$85</f>
        <v>Prospectiva</v>
      </c>
      <c r="E177" s="630"/>
      <c r="F177" s="633"/>
      <c r="G177" s="636"/>
      <c r="H177" s="318">
        <v>3</v>
      </c>
      <c r="I177" s="274"/>
      <c r="J177" s="275"/>
      <c r="K177" s="275"/>
      <c r="L177" s="275" t="str">
        <f t="shared" si="18"/>
        <v xml:space="preserve">  </v>
      </c>
      <c r="M177" s="274"/>
      <c r="N177" s="24"/>
      <c r="O177" s="255"/>
      <c r="P177" s="252" t="str">
        <f>+IF(O177=FÓRMULAS!$E$4,FÓRMULAS!$F$4,IF(O177=FÓRMULAS!$E$5,FÓRMULAS!$F$5,IF(O177=FÓRMULAS!$E$6,FÓRMULAS!$F$6,"")))</f>
        <v/>
      </c>
      <c r="Q177" s="252" t="str">
        <f>+IF(OR(O177=FÓRMULAS!$O$4,O177=FÓRMULAS!$O$5),FÓRMULAS!$P$5,IF(O177=FÓRMULAS!$O$6,FÓRMULAS!$P$6,""))</f>
        <v/>
      </c>
      <c r="R177" s="255"/>
      <c r="S177" s="252" t="str">
        <f>+IF(R177=FÓRMULAS!$H$4,FÓRMULAS!$I$4,IF(R177=FÓRMULAS!$H$5,FÓRMULAS!$I$5,""))</f>
        <v/>
      </c>
      <c r="T177" s="260"/>
      <c r="U177" s="260"/>
      <c r="V177" s="260"/>
      <c r="W177" s="252" t="str">
        <f t="shared" si="19"/>
        <v/>
      </c>
      <c r="X177" s="252">
        <f>IF(Q177=FÓRMULAS!$P$5,F$175-(F$175*W177),F$175)</f>
        <v>0.2</v>
      </c>
      <c r="Y177" s="322">
        <f>IF(Q177=FÓRMULAS!$P$6,G$175-(G$175*W177),G$175)</f>
        <v>1</v>
      </c>
      <c r="Z177" s="639"/>
      <c r="AA177" s="642"/>
      <c r="AB177" s="325"/>
      <c r="AC177" s="24"/>
      <c r="AD177" s="24"/>
      <c r="AE177" s="24"/>
      <c r="AF177" s="290"/>
      <c r="AG177" s="281"/>
      <c r="AH177" s="60"/>
      <c r="AI177" s="60"/>
      <c r="AJ177" s="60"/>
      <c r="AK177" s="60"/>
      <c r="AL177" s="60"/>
      <c r="AM177" s="24"/>
      <c r="AN177" s="24"/>
      <c r="AO177" s="24"/>
      <c r="AP177" s="24"/>
      <c r="AQ177" s="24"/>
      <c r="AR177" s="60"/>
      <c r="AS177" s="60"/>
      <c r="AT177" s="60"/>
      <c r="AU177" s="24"/>
      <c r="AV177" s="24"/>
      <c r="AW177" s="24"/>
      <c r="AX177" s="24"/>
      <c r="AY177" s="24"/>
      <c r="AZ177" s="24"/>
      <c r="BA177" s="24"/>
      <c r="BB177" s="58"/>
      <c r="BC177" s="26"/>
      <c r="BD177" s="26"/>
      <c r="BE177" s="57"/>
      <c r="BF177" s="59"/>
      <c r="BG177" s="57"/>
      <c r="BH177" s="59"/>
    </row>
    <row r="178" spans="1:128" s="25" customFormat="1" ht="15" hidden="1" customHeight="1" thickBot="1" x14ac:dyDescent="0.25">
      <c r="A178" s="628"/>
      <c r="B178" s="291"/>
      <c r="C178" s="367" t="str">
        <f>'CONTEXTO E IDENTIFICACIÓN'!D$85</f>
        <v>Innovación y Gestión del Conocimiento Aplicado</v>
      </c>
      <c r="D178" s="367" t="str">
        <f>'CONTEXTO E IDENTIFICACIÓN'!F$85</f>
        <v>Prospectiva</v>
      </c>
      <c r="E178" s="631"/>
      <c r="F178" s="634"/>
      <c r="G178" s="637"/>
      <c r="H178" s="319">
        <v>4</v>
      </c>
      <c r="I178" s="292"/>
      <c r="J178" s="293"/>
      <c r="K178" s="293"/>
      <c r="L178" s="293" t="str">
        <f t="shared" si="18"/>
        <v xml:space="preserve">  </v>
      </c>
      <c r="M178" s="292"/>
      <c r="N178" s="294"/>
      <c r="O178" s="256"/>
      <c r="P178" s="253" t="str">
        <f>+IF(O178=FÓRMULAS!$E$4,FÓRMULAS!$F$4,IF(O178=FÓRMULAS!$E$5,FÓRMULAS!$F$5,IF(O178=FÓRMULAS!$E$6,FÓRMULAS!$F$6,"")))</f>
        <v/>
      </c>
      <c r="Q178" s="253" t="str">
        <f>+IF(OR(O178=FÓRMULAS!$O$4,O178=FÓRMULAS!$O$5),FÓRMULAS!$P$5,IF(O178=FÓRMULAS!$O$6,FÓRMULAS!$P$6,""))</f>
        <v/>
      </c>
      <c r="R178" s="256"/>
      <c r="S178" s="253" t="str">
        <f>+IF(R178=FÓRMULAS!$H$4,FÓRMULAS!$I$4,IF(R178=FÓRMULAS!$H$5,FÓRMULAS!$I$5,""))</f>
        <v/>
      </c>
      <c r="T178" s="261"/>
      <c r="U178" s="261"/>
      <c r="V178" s="261"/>
      <c r="W178" s="253" t="str">
        <f t="shared" si="19"/>
        <v/>
      </c>
      <c r="X178" s="253">
        <f>IF(Q178=FÓRMULAS!$P$5,F$175-(F$175*W178),F$175)</f>
        <v>0.2</v>
      </c>
      <c r="Y178" s="323">
        <f>IF(Q178=FÓRMULAS!$P$6,G$175-(G$175*W178),G$175)</f>
        <v>1</v>
      </c>
      <c r="Z178" s="640"/>
      <c r="AA178" s="643"/>
      <c r="AB178" s="326"/>
      <c r="AC178" s="294"/>
      <c r="AD178" s="294"/>
      <c r="AE178" s="294"/>
      <c r="AF178" s="295"/>
      <c r="AG178" s="281"/>
      <c r="AH178" s="60"/>
      <c r="AI178" s="60"/>
      <c r="AJ178" s="60"/>
      <c r="AK178" s="60"/>
      <c r="AL178" s="60"/>
      <c r="AM178" s="24"/>
      <c r="AN178" s="24"/>
      <c r="AO178" s="24"/>
      <c r="AP178" s="24"/>
      <c r="AQ178" s="24"/>
      <c r="AR178" s="60"/>
      <c r="AS178" s="60"/>
      <c r="AT178" s="60"/>
      <c r="AU178" s="24"/>
      <c r="AV178" s="24"/>
      <c r="AW178" s="24"/>
      <c r="AX178" s="24"/>
      <c r="AY178" s="24"/>
      <c r="AZ178" s="24"/>
      <c r="BA178" s="24"/>
      <c r="BB178" s="58"/>
      <c r="BC178" s="26"/>
      <c r="BD178" s="26"/>
      <c r="BE178" s="57"/>
      <c r="BF178" s="59"/>
      <c r="BG178" s="57"/>
      <c r="BH178" s="59"/>
    </row>
    <row r="179" spans="1:128" s="25" customFormat="1" ht="96.75" hidden="1" customHeight="1" x14ac:dyDescent="0.2">
      <c r="A179" s="626" t="str">
        <f>'CONTEXTO E IDENTIFICACIÓN'!A86</f>
        <v>R32</v>
      </c>
      <c r="B179" s="285" t="s">
        <v>47</v>
      </c>
      <c r="C179" s="365" t="str">
        <f>'CONTEXTO E IDENTIFICACIÓN'!D$86</f>
        <v>Innovación y Gestión del Conocimiento Aplicado</v>
      </c>
      <c r="D179" s="365" t="str">
        <f>'CONTEXTO E IDENTIFICACIÓN'!F$86</f>
        <v>Prospectiva</v>
      </c>
      <c r="E179" s="629" t="str">
        <f>'CONTEXTO E IDENTIFICACIÓN'!N86</f>
        <v>Posibilidad de pérdida Reputacional por posibilidad de entregar un  producto o prestar un  servicio que no cumpla con las especificaciones técnicas establecidas o con las necesidades y expectativas de los usuarios debido a:
1. Insuficiente personal especializado para responder a las demandas del proceso (docentes de planta, investigadores y gestores de proyectos).
2. Pérdida de personal cualificado por la alta rotación en funcionarios y contratistas.
3. Fallas en los equipos tecnológicos, obsolescencia o no calibración de los mismos.
4. No tener las suficientes  licencias de software o licencia de uso o desactualización de las mismas para los sistemas de información requeridos.
5. Deficiencias en la verificación de las especificaciones técnicas del producto durante su producción o en la prestación del servicio.
6. Desactualización de los documentos, productos o servicios frente a las especificaciones técnicas internacionales o nacionales.
7. Deficiencias en la identificación de los requerimientos y expectativas de los clientes</v>
      </c>
      <c r="F179" s="632">
        <f>'PROB E IMPACTO INHERENTE'!H40</f>
        <v>0.4</v>
      </c>
      <c r="G179" s="635">
        <f>'PROB E IMPACTO INHERENTE'!P40</f>
        <v>0.8</v>
      </c>
      <c r="H179" s="317">
        <v>1</v>
      </c>
      <c r="I179" s="286" t="s">
        <v>1034</v>
      </c>
      <c r="J179" s="287" t="s">
        <v>550</v>
      </c>
      <c r="K179" s="287" t="s">
        <v>551</v>
      </c>
      <c r="L179" s="287" t="str">
        <f t="shared" si="18"/>
        <v>Responsables verifican en la periodicidad establecida en el procedimiento, el cumplimiento de las especificaciones del producto o servicio mediante reuniones de seguimiento. En caso de encontrar un producto o servicio que tenga algún inconveniente se debe enviar a reproceso.  
Evidencia: Acta de reunión de seguimiento.</v>
      </c>
      <c r="M179" s="286" t="s">
        <v>279</v>
      </c>
      <c r="N179" s="288" t="s">
        <v>7</v>
      </c>
      <c r="O179" s="254" t="s">
        <v>16</v>
      </c>
      <c r="P179" s="251">
        <f>+IF(O179=FÓRMULAS!$E$4,FÓRMULAS!$F$4,IF(O179=FÓRMULAS!$E$5,FÓRMULAS!$F$5,IF(O179=FÓRMULAS!$E$6,FÓRMULAS!$F$6,"")))</f>
        <v>0.25</v>
      </c>
      <c r="Q179" s="251" t="str">
        <f>+IF(OR(O179=FÓRMULAS!$O$4,O179=FÓRMULAS!$O$5),FÓRMULAS!$P$5,IF(O179=FÓRMULAS!$O$6,FÓRMULAS!$P$6,""))</f>
        <v>Probabilidad</v>
      </c>
      <c r="R179" s="254" t="s">
        <v>103</v>
      </c>
      <c r="S179" s="251">
        <f>+IF(R179=FÓRMULAS!$H$4,FÓRMULAS!$I$4,IF(R179=FÓRMULAS!$H$5,FÓRMULAS!$I$5,""))</f>
        <v>0.15</v>
      </c>
      <c r="T179" s="259" t="s">
        <v>902</v>
      </c>
      <c r="U179" s="259" t="s">
        <v>903</v>
      </c>
      <c r="V179" s="259" t="s">
        <v>904</v>
      </c>
      <c r="W179" s="251">
        <f t="shared" si="19"/>
        <v>0.4</v>
      </c>
      <c r="X179" s="251">
        <f>IF(Q179=FÓRMULAS!$P$5,F$179-(F$179*W179),F$179)</f>
        <v>0.24</v>
      </c>
      <c r="Y179" s="321">
        <f>IF(Q179=FÓRMULAS!$P$6,G$179-(G$179*W179),G$179)</f>
        <v>0.8</v>
      </c>
      <c r="Z179" s="638">
        <f t="shared" ref="Z179:AA179" si="55">+IF(X182="","",X182)</f>
        <v>0.24</v>
      </c>
      <c r="AA179" s="641">
        <f t="shared" si="55"/>
        <v>0.8</v>
      </c>
      <c r="AB179" s="324">
        <v>0</v>
      </c>
      <c r="AC179" s="288">
        <v>0</v>
      </c>
      <c r="AD179" s="288">
        <v>0</v>
      </c>
      <c r="AE179" s="288">
        <v>0</v>
      </c>
      <c r="AF179" s="289">
        <v>0</v>
      </c>
      <c r="AG179" s="281" t="s">
        <v>6</v>
      </c>
      <c r="AH179" s="24" t="s">
        <v>16</v>
      </c>
      <c r="AI179" s="24" t="s">
        <v>6</v>
      </c>
      <c r="AJ179" s="24" t="s">
        <v>6</v>
      </c>
      <c r="AK179" s="24" t="s">
        <v>6</v>
      </c>
      <c r="AL179" s="24" t="s">
        <v>25</v>
      </c>
      <c r="AM179" s="24" t="s">
        <v>103</v>
      </c>
      <c r="AN179" s="24" t="s">
        <v>87</v>
      </c>
      <c r="AO179" s="24" t="s">
        <v>89</v>
      </c>
      <c r="AP179" s="24" t="s">
        <v>91</v>
      </c>
      <c r="AQ179" s="24" t="s">
        <v>99</v>
      </c>
      <c r="AR179" s="51" t="s">
        <v>94</v>
      </c>
      <c r="AS179" s="51" t="s">
        <v>96</v>
      </c>
      <c r="AT179" s="51" t="s">
        <v>98</v>
      </c>
      <c r="AU179" s="24">
        <v>15</v>
      </c>
      <c r="AV179" s="24">
        <v>15</v>
      </c>
      <c r="AW179" s="24">
        <v>15</v>
      </c>
      <c r="AX179" s="24">
        <v>15</v>
      </c>
      <c r="AY179" s="24">
        <v>15</v>
      </c>
      <c r="AZ179" s="24">
        <v>15</v>
      </c>
      <c r="BA179" s="24">
        <v>10</v>
      </c>
      <c r="BB179" s="49">
        <v>100</v>
      </c>
      <c r="BC179" s="26" t="s">
        <v>138</v>
      </c>
      <c r="BD179" s="26" t="s">
        <v>138</v>
      </c>
      <c r="BE179" s="50">
        <v>2</v>
      </c>
      <c r="BF179" s="650">
        <v>2</v>
      </c>
      <c r="BG179" s="50">
        <v>2</v>
      </c>
      <c r="BH179" s="650">
        <v>2</v>
      </c>
      <c r="BI179" s="39"/>
      <c r="BJ179" s="39"/>
      <c r="BK179" s="39"/>
      <c r="BL179" s="39"/>
      <c r="BM179" s="39"/>
      <c r="BN179" s="39"/>
      <c r="BO179" s="39"/>
      <c r="BP179" s="39"/>
      <c r="BQ179" s="39"/>
      <c r="BR179" s="39"/>
      <c r="BS179" s="39"/>
      <c r="BT179" s="39"/>
      <c r="BU179" s="39"/>
      <c r="BV179" s="39"/>
      <c r="BW179" s="39"/>
      <c r="BX179" s="39"/>
      <c r="BY179" s="39"/>
      <c r="BZ179" s="39"/>
      <c r="CA179" s="39"/>
      <c r="CB179" s="39"/>
      <c r="CC179" s="39"/>
      <c r="CD179" s="39"/>
      <c r="CE179" s="39"/>
      <c r="CF179" s="39"/>
      <c r="CG179" s="39"/>
      <c r="CH179" s="39"/>
      <c r="CI179" s="39"/>
      <c r="CJ179" s="39"/>
      <c r="CK179" s="39"/>
      <c r="CL179" s="39"/>
      <c r="CM179" s="39"/>
      <c r="CN179" s="39"/>
      <c r="CO179" s="39"/>
      <c r="CP179" s="39"/>
      <c r="CQ179" s="39"/>
      <c r="CR179" s="39"/>
      <c r="CS179" s="39"/>
      <c r="CT179" s="39"/>
      <c r="CU179" s="39"/>
      <c r="CV179" s="39"/>
      <c r="CW179" s="39"/>
      <c r="CX179" s="39"/>
      <c r="CY179" s="39"/>
      <c r="CZ179" s="39"/>
      <c r="DA179" s="39"/>
      <c r="DB179" s="39"/>
      <c r="DC179" s="39"/>
      <c r="DD179" s="39"/>
      <c r="DE179" s="39"/>
      <c r="DF179" s="39"/>
      <c r="DG179" s="39"/>
      <c r="DH179" s="39"/>
      <c r="DI179" s="39"/>
      <c r="DJ179" s="39"/>
      <c r="DK179" s="39"/>
      <c r="DL179" s="39"/>
      <c r="DM179" s="39"/>
      <c r="DN179" s="39"/>
      <c r="DO179" s="39"/>
      <c r="DP179" s="39"/>
      <c r="DQ179" s="39"/>
      <c r="DR179" s="39"/>
      <c r="DS179" s="39"/>
      <c r="DT179" s="39"/>
      <c r="DU179" s="39"/>
      <c r="DV179" s="39"/>
      <c r="DW179" s="39"/>
      <c r="DX179" s="39"/>
    </row>
    <row r="180" spans="1:128" s="25" customFormat="1" ht="144" hidden="1" customHeight="1" x14ac:dyDescent="0.2">
      <c r="A180" s="627"/>
      <c r="B180" s="27" t="s">
        <v>47</v>
      </c>
      <c r="C180" s="366" t="str">
        <f>'CONTEXTO E IDENTIFICACIÓN'!D$86</f>
        <v>Innovación y Gestión del Conocimiento Aplicado</v>
      </c>
      <c r="D180" s="366" t="str">
        <f>'CONTEXTO E IDENTIFICACIÓN'!F$86</f>
        <v>Prospectiva</v>
      </c>
      <c r="E180" s="630"/>
      <c r="F180" s="633"/>
      <c r="G180" s="636"/>
      <c r="H180" s="439">
        <v>2</v>
      </c>
      <c r="I180" s="434" t="s">
        <v>549</v>
      </c>
      <c r="J180" s="430" t="s">
        <v>553</v>
      </c>
      <c r="K180" s="430" t="s">
        <v>552</v>
      </c>
      <c r="L180" s="430" t="str">
        <f t="shared" si="18"/>
        <v xml:space="preserve"> El Responsable en el GIT del proceso de Gestión del Conocimiento, Investigación e  Innovación verifica cada vez que se termine un curso dictado por el CIAF los resultados de la encuesta de satisfacción a los estudiantes, donde se evalúa la infraestructura física y tecnológica, así como el cumplimiento, claridad y comunicación por parte del docente. Si detecta que el docente tiene una calificación inferior a 3,5 / 5,0 se decide no volverlo a contratar o se le dejan de asignar materias. Si los aspectos a mejorar se encuentran en temas de infraestructura, se informa a través de memorando al proceso de Gestión de Servicios Administrativos para que se tomen las acciones respectivas. 
Evidencia: Informe de resultados de las encuestas de satisfacción, encuestas de satisfacción de los estudiantes y/o memorando solicitando las mejoras al proceso de Gestión de Servicios Administrativos (si aplica)</v>
      </c>
      <c r="M180" s="434" t="s">
        <v>280</v>
      </c>
      <c r="N180" s="24" t="s">
        <v>7</v>
      </c>
      <c r="O180" s="255" t="s">
        <v>16</v>
      </c>
      <c r="P180" s="252">
        <f>+IF(O180=FÓRMULAS!$E$4,FÓRMULAS!$F$4,IF(O180=FÓRMULAS!$E$5,FÓRMULAS!$F$5,IF(O180=FÓRMULAS!$E$6,FÓRMULAS!$F$6,"")))</f>
        <v>0.25</v>
      </c>
      <c r="Q180" s="252" t="str">
        <f>+IF(OR(O180=FÓRMULAS!$O$4,O180=FÓRMULAS!$O$5),FÓRMULAS!$P$5,IF(O180=FÓRMULAS!$O$6,FÓRMULAS!$P$6,""))</f>
        <v>Probabilidad</v>
      </c>
      <c r="R180" s="255" t="s">
        <v>103</v>
      </c>
      <c r="S180" s="252">
        <f>+IF(R180=FÓRMULAS!$H$4,FÓRMULAS!$I$4,IF(R180=FÓRMULAS!$H$5,FÓRMULAS!$I$5,""))</f>
        <v>0.15</v>
      </c>
      <c r="T180" s="260" t="s">
        <v>902</v>
      </c>
      <c r="U180" s="260" t="s">
        <v>903</v>
      </c>
      <c r="V180" s="260" t="s">
        <v>904</v>
      </c>
      <c r="W180" s="252">
        <f t="shared" si="19"/>
        <v>0.4</v>
      </c>
      <c r="X180" s="252">
        <f>IF(Q180=FÓRMULAS!$P$5,F$179-(F$179*W180),F$179)</f>
        <v>0.24</v>
      </c>
      <c r="Y180" s="322">
        <f>IF(Q180=FÓRMULAS!$P$6,G$179-(G$179*W180),G$179)</f>
        <v>0.8</v>
      </c>
      <c r="Z180" s="639"/>
      <c r="AA180" s="642"/>
      <c r="AB180" s="325">
        <v>0</v>
      </c>
      <c r="AC180" s="24">
        <v>0</v>
      </c>
      <c r="AD180" s="24">
        <v>0</v>
      </c>
      <c r="AE180" s="24">
        <v>0</v>
      </c>
      <c r="AF180" s="290">
        <v>0</v>
      </c>
      <c r="AG180" s="281" t="s">
        <v>6</v>
      </c>
      <c r="AH180" s="24" t="s">
        <v>16</v>
      </c>
      <c r="AI180" s="24" t="s">
        <v>6</v>
      </c>
      <c r="AJ180" s="24" t="s">
        <v>6</v>
      </c>
      <c r="AK180" s="24" t="s">
        <v>6</v>
      </c>
      <c r="AL180" s="24" t="s">
        <v>25</v>
      </c>
      <c r="AM180" s="24" t="s">
        <v>103</v>
      </c>
      <c r="AN180" s="24" t="s">
        <v>87</v>
      </c>
      <c r="AO180" s="24" t="s">
        <v>89</v>
      </c>
      <c r="AP180" s="24" t="s">
        <v>91</v>
      </c>
      <c r="AQ180" s="24" t="s">
        <v>99</v>
      </c>
      <c r="AR180" s="51" t="s">
        <v>94</v>
      </c>
      <c r="AS180" s="51" t="s">
        <v>96</v>
      </c>
      <c r="AT180" s="51" t="s">
        <v>98</v>
      </c>
      <c r="AU180" s="24">
        <v>15</v>
      </c>
      <c r="AV180" s="24">
        <v>15</v>
      </c>
      <c r="AW180" s="24">
        <v>15</v>
      </c>
      <c r="AX180" s="24">
        <v>15</v>
      </c>
      <c r="AY180" s="24">
        <v>15</v>
      </c>
      <c r="AZ180" s="24">
        <v>15</v>
      </c>
      <c r="BA180" s="24">
        <v>10</v>
      </c>
      <c r="BB180" s="49">
        <v>100</v>
      </c>
      <c r="BC180" s="26" t="s">
        <v>138</v>
      </c>
      <c r="BD180" s="26" t="s">
        <v>138</v>
      </c>
      <c r="BE180" s="50">
        <v>2</v>
      </c>
      <c r="BF180" s="650"/>
      <c r="BG180" s="50">
        <v>2</v>
      </c>
      <c r="BH180" s="650"/>
      <c r="BI180" s="39"/>
      <c r="BJ180" s="39"/>
      <c r="BK180" s="39"/>
      <c r="BL180" s="39"/>
      <c r="BM180" s="39"/>
      <c r="BN180" s="39"/>
      <c r="BO180" s="39"/>
      <c r="BP180" s="39"/>
      <c r="BQ180" s="39"/>
      <c r="BR180" s="39"/>
      <c r="BS180" s="39"/>
      <c r="BT180" s="39"/>
      <c r="BU180" s="39"/>
      <c r="BV180" s="39"/>
      <c r="BW180" s="39"/>
      <c r="BX180" s="39"/>
      <c r="BY180" s="39"/>
      <c r="BZ180" s="39"/>
      <c r="CA180" s="39"/>
      <c r="CB180" s="39"/>
      <c r="CC180" s="39"/>
      <c r="CD180" s="39"/>
      <c r="CE180" s="39"/>
      <c r="CF180" s="39"/>
      <c r="CG180" s="39"/>
      <c r="CH180" s="39"/>
      <c r="CI180" s="39"/>
      <c r="CJ180" s="39"/>
      <c r="CK180" s="39"/>
      <c r="CL180" s="39"/>
      <c r="CM180" s="39"/>
      <c r="CN180" s="39"/>
      <c r="CO180" s="39"/>
      <c r="CP180" s="39"/>
      <c r="CQ180" s="39"/>
      <c r="CR180" s="39"/>
      <c r="CS180" s="39"/>
      <c r="CT180" s="39"/>
      <c r="CU180" s="39"/>
      <c r="CV180" s="39"/>
      <c r="CW180" s="39"/>
      <c r="CX180" s="39"/>
      <c r="CY180" s="39"/>
      <c r="CZ180" s="39"/>
      <c r="DA180" s="39"/>
      <c r="DB180" s="39"/>
      <c r="DC180" s="39"/>
      <c r="DD180" s="39"/>
      <c r="DE180" s="39"/>
      <c r="DF180" s="39"/>
      <c r="DG180" s="39"/>
      <c r="DH180" s="39"/>
      <c r="DI180" s="39"/>
      <c r="DJ180" s="39"/>
      <c r="DK180" s="39"/>
      <c r="DL180" s="39"/>
      <c r="DM180" s="39"/>
      <c r="DN180" s="39"/>
      <c r="DO180" s="39"/>
      <c r="DP180" s="39"/>
      <c r="DQ180" s="39"/>
      <c r="DR180" s="39"/>
      <c r="DS180" s="39"/>
      <c r="DT180" s="39"/>
      <c r="DU180" s="39"/>
      <c r="DV180" s="39"/>
      <c r="DW180" s="39"/>
      <c r="DX180" s="39"/>
    </row>
    <row r="181" spans="1:128" s="25" customFormat="1" ht="108" hidden="1" customHeight="1" x14ac:dyDescent="0.2">
      <c r="A181" s="627"/>
      <c r="B181" s="27" t="s">
        <v>47</v>
      </c>
      <c r="C181" s="366" t="str">
        <f>'CONTEXTO E IDENTIFICACIÓN'!D$86</f>
        <v>Innovación y Gestión del Conocimiento Aplicado</v>
      </c>
      <c r="D181" s="366" t="str">
        <f>'CONTEXTO E IDENTIFICACIÓN'!F$86</f>
        <v>Prospectiva</v>
      </c>
      <c r="E181" s="630"/>
      <c r="F181" s="633"/>
      <c r="G181" s="636"/>
      <c r="H181" s="318">
        <v>3</v>
      </c>
      <c r="I181" s="274" t="s">
        <v>1052</v>
      </c>
      <c r="J181" s="275" t="s">
        <v>1051</v>
      </c>
      <c r="K181" s="275" t="s">
        <v>554</v>
      </c>
      <c r="L181" s="275" t="str">
        <f t="shared" si="18"/>
        <v>El responsable del laboratorio de espectroradiometria  antes del uso del espectroradiómetro, valida que el equipo está funcionando dentro de los rangos apropiados en sus puntos mínimo y máximo, tomando la muestra en una tabla denominada spectralon. En caso de encontrar inconsistencias se manda a calibrar el equipo. Adicionalmente, cada año el responsable del laboratorio solicita la contratación de la calibración y mantenimiento de todos los espectroradiómetros para asegurar la precisión de los datos. 
Evidencias: Hoja de vida de equipos espectroradiómetros donde se relacionan calibraciones y mantenimientos, registro de captura de campo de las firmas espectrales y/o certificado de calibraciones de los equipos conforme a la fecha programada.</v>
      </c>
      <c r="M181" s="274" t="s">
        <v>281</v>
      </c>
      <c r="N181" s="24" t="s">
        <v>7</v>
      </c>
      <c r="O181" s="255" t="s">
        <v>16</v>
      </c>
      <c r="P181" s="252">
        <f>+IF(O181=FÓRMULAS!$E$4,FÓRMULAS!$F$4,IF(O181=FÓRMULAS!$E$5,FÓRMULAS!$F$5,IF(O181=FÓRMULAS!$E$6,FÓRMULAS!$F$6,"")))</f>
        <v>0.25</v>
      </c>
      <c r="Q181" s="252" t="str">
        <f>+IF(OR(O181=FÓRMULAS!$O$4,O181=FÓRMULAS!$O$5),FÓRMULAS!$P$5,IF(O181=FÓRMULAS!$O$6,FÓRMULAS!$P$6,""))</f>
        <v>Probabilidad</v>
      </c>
      <c r="R181" s="255" t="s">
        <v>103</v>
      </c>
      <c r="S181" s="252">
        <f>+IF(R181=FÓRMULAS!$H$4,FÓRMULAS!$I$4,IF(R181=FÓRMULAS!$H$5,FÓRMULAS!$I$5,""))</f>
        <v>0.15</v>
      </c>
      <c r="T181" s="260" t="s">
        <v>902</v>
      </c>
      <c r="U181" s="260" t="s">
        <v>903</v>
      </c>
      <c r="V181" s="260" t="s">
        <v>904</v>
      </c>
      <c r="W181" s="252">
        <f t="shared" si="19"/>
        <v>0.4</v>
      </c>
      <c r="X181" s="252">
        <f>IF(Q181=FÓRMULAS!$P$5,F$179-(F$179*W181),F$179)</f>
        <v>0.24</v>
      </c>
      <c r="Y181" s="322">
        <f>IF(Q181=FÓRMULAS!$P$6,G$179-(G$179*W181),G$179)</f>
        <v>0.8</v>
      </c>
      <c r="Z181" s="639"/>
      <c r="AA181" s="642"/>
      <c r="AB181" s="325">
        <v>0</v>
      </c>
      <c r="AC181" s="24">
        <v>0</v>
      </c>
      <c r="AD181" s="24">
        <v>0</v>
      </c>
      <c r="AE181" s="24">
        <v>0</v>
      </c>
      <c r="AF181" s="290">
        <v>0</v>
      </c>
      <c r="AG181" s="281" t="s">
        <v>6</v>
      </c>
      <c r="AH181" s="24" t="s">
        <v>16</v>
      </c>
      <c r="AI181" s="24" t="s">
        <v>6</v>
      </c>
      <c r="AJ181" s="24" t="s">
        <v>6</v>
      </c>
      <c r="AK181" s="24" t="s">
        <v>6</v>
      </c>
      <c r="AL181" s="24" t="s">
        <v>25</v>
      </c>
      <c r="AM181" s="24" t="s">
        <v>103</v>
      </c>
      <c r="AN181" s="24" t="s">
        <v>87</v>
      </c>
      <c r="AO181" s="24" t="s">
        <v>89</v>
      </c>
      <c r="AP181" s="24" t="s">
        <v>91</v>
      </c>
      <c r="AQ181" s="24" t="s">
        <v>99</v>
      </c>
      <c r="AR181" s="51" t="s">
        <v>94</v>
      </c>
      <c r="AS181" s="51" t="s">
        <v>96</v>
      </c>
      <c r="AT181" s="51" t="s">
        <v>98</v>
      </c>
      <c r="AU181" s="24">
        <v>15</v>
      </c>
      <c r="AV181" s="24">
        <v>15</v>
      </c>
      <c r="AW181" s="24">
        <v>15</v>
      </c>
      <c r="AX181" s="24">
        <v>15</v>
      </c>
      <c r="AY181" s="24">
        <v>15</v>
      </c>
      <c r="AZ181" s="24">
        <v>15</v>
      </c>
      <c r="BA181" s="24">
        <v>10</v>
      </c>
      <c r="BB181" s="49">
        <v>100</v>
      </c>
      <c r="BC181" s="26" t="s">
        <v>138</v>
      </c>
      <c r="BD181" s="26" t="s">
        <v>138</v>
      </c>
      <c r="BE181" s="50">
        <v>2</v>
      </c>
      <c r="BF181" s="650"/>
      <c r="BG181" s="50">
        <v>2</v>
      </c>
      <c r="BH181" s="650"/>
      <c r="BI181" s="39"/>
      <c r="BJ181" s="39"/>
      <c r="BK181" s="39"/>
      <c r="BL181" s="39"/>
      <c r="BM181" s="39"/>
      <c r="BN181" s="39"/>
      <c r="BO181" s="39"/>
      <c r="BP181" s="39"/>
      <c r="BQ181" s="39"/>
      <c r="BR181" s="39"/>
      <c r="BS181" s="39"/>
      <c r="BT181" s="39"/>
      <c r="BU181" s="39"/>
      <c r="BV181" s="39"/>
      <c r="BW181" s="39"/>
      <c r="BX181" s="39"/>
      <c r="BY181" s="39"/>
      <c r="BZ181" s="39"/>
      <c r="CA181" s="39"/>
      <c r="CB181" s="39"/>
      <c r="CC181" s="39"/>
      <c r="CD181" s="39"/>
      <c r="CE181" s="39"/>
      <c r="CF181" s="39"/>
      <c r="CG181" s="39"/>
      <c r="CH181" s="39"/>
      <c r="CI181" s="39"/>
      <c r="CJ181" s="39"/>
      <c r="CK181" s="39"/>
      <c r="CL181" s="39"/>
      <c r="CM181" s="39"/>
      <c r="CN181" s="39"/>
      <c r="CO181" s="39"/>
      <c r="CP181" s="39"/>
      <c r="CQ181" s="39"/>
      <c r="CR181" s="39"/>
      <c r="CS181" s="39"/>
      <c r="CT181" s="39"/>
      <c r="CU181" s="39"/>
      <c r="CV181" s="39"/>
      <c r="CW181" s="39"/>
      <c r="CX181" s="39"/>
      <c r="CY181" s="39"/>
      <c r="CZ181" s="39"/>
      <c r="DA181" s="39"/>
      <c r="DB181" s="39"/>
      <c r="DC181" s="39"/>
      <c r="DD181" s="39"/>
      <c r="DE181" s="39"/>
      <c r="DF181" s="39"/>
      <c r="DG181" s="39"/>
      <c r="DH181" s="39"/>
      <c r="DI181" s="39"/>
      <c r="DJ181" s="39"/>
      <c r="DK181" s="39"/>
      <c r="DL181" s="39"/>
      <c r="DM181" s="39"/>
      <c r="DN181" s="39"/>
      <c r="DO181" s="39"/>
      <c r="DP181" s="39"/>
      <c r="DQ181" s="39"/>
      <c r="DR181" s="39"/>
      <c r="DS181" s="39"/>
      <c r="DT181" s="39"/>
      <c r="DU181" s="39"/>
      <c r="DV181" s="39"/>
      <c r="DW181" s="39"/>
      <c r="DX181" s="39"/>
    </row>
    <row r="182" spans="1:128" s="25" customFormat="1" ht="120" hidden="1" customHeight="1" thickBot="1" x14ac:dyDescent="0.25">
      <c r="A182" s="628"/>
      <c r="B182" s="291" t="s">
        <v>47</v>
      </c>
      <c r="C182" s="367" t="str">
        <f>'CONTEXTO E IDENTIFICACIÓN'!D$86</f>
        <v>Innovación y Gestión del Conocimiento Aplicado</v>
      </c>
      <c r="D182" s="367" t="str">
        <f>'CONTEXTO E IDENTIFICACIÓN'!F$86</f>
        <v>Prospectiva</v>
      </c>
      <c r="E182" s="631"/>
      <c r="F182" s="634"/>
      <c r="G182" s="637"/>
      <c r="H182" s="319">
        <v>4</v>
      </c>
      <c r="I182" s="292" t="s">
        <v>1054</v>
      </c>
      <c r="J182" s="293" t="s">
        <v>1053</v>
      </c>
      <c r="K182" s="293" t="s">
        <v>555</v>
      </c>
      <c r="L182" s="293" t="str">
        <f t="shared" si="18"/>
        <v>Los responsables de los proyectos anualmente  revisan la necesidad de actualizar software obsoleto requerido para su operación, a través de listado de verificación. En caso de encontrar un software obsoleto, cada responsable de proyecto solicita la destinación de los recursos y presenta el requerimiento a la Dirección de tecnologias de la información y comunicaciones para que realicen la adquisición de las licencias. 
Evidencia: Correo electrónico o comunicación solicitando la adquisición de la nueva versión del software y/o el estado del soffware para la operación</v>
      </c>
      <c r="M182" s="292" t="s">
        <v>282</v>
      </c>
      <c r="N182" s="294" t="s">
        <v>7</v>
      </c>
      <c r="O182" s="256" t="s">
        <v>16</v>
      </c>
      <c r="P182" s="253">
        <f>+IF(O182=FÓRMULAS!$E$4,FÓRMULAS!$F$4,IF(O182=FÓRMULAS!$E$5,FÓRMULAS!$F$5,IF(O182=FÓRMULAS!$E$6,FÓRMULAS!$F$6,"")))</f>
        <v>0.25</v>
      </c>
      <c r="Q182" s="253" t="str">
        <f>+IF(OR(O182=FÓRMULAS!$O$4,O182=FÓRMULAS!$O$5),FÓRMULAS!$P$5,IF(O182=FÓRMULAS!$O$6,FÓRMULAS!$P$6,""))</f>
        <v>Probabilidad</v>
      </c>
      <c r="R182" s="256" t="s">
        <v>103</v>
      </c>
      <c r="S182" s="253">
        <f>+IF(R182=FÓRMULAS!$H$4,FÓRMULAS!$I$4,IF(R182=FÓRMULAS!$H$5,FÓRMULAS!$I$5,""))</f>
        <v>0.15</v>
      </c>
      <c r="T182" s="261" t="s">
        <v>902</v>
      </c>
      <c r="U182" s="261" t="s">
        <v>903</v>
      </c>
      <c r="V182" s="261" t="s">
        <v>904</v>
      </c>
      <c r="W182" s="253">
        <f t="shared" si="19"/>
        <v>0.4</v>
      </c>
      <c r="X182" s="253">
        <f>IF(Q182=FÓRMULAS!$P$5,F$179-(F$179*W182),F$179)</f>
        <v>0.24</v>
      </c>
      <c r="Y182" s="323">
        <f>IF(Q182=FÓRMULAS!$P$6,G$179-(G$179*W182),G$179)</f>
        <v>0.8</v>
      </c>
      <c r="Z182" s="640"/>
      <c r="AA182" s="643"/>
      <c r="AB182" s="326">
        <v>1</v>
      </c>
      <c r="AC182" s="294">
        <v>0</v>
      </c>
      <c r="AD182" s="294">
        <v>0</v>
      </c>
      <c r="AE182" s="294">
        <v>0</v>
      </c>
      <c r="AF182" s="295">
        <v>1</v>
      </c>
      <c r="AG182" s="281" t="s">
        <v>19</v>
      </c>
      <c r="AH182" s="24" t="s">
        <v>16</v>
      </c>
      <c r="AI182" s="24" t="s">
        <v>6</v>
      </c>
      <c r="AJ182" s="24" t="s">
        <v>6</v>
      </c>
      <c r="AK182" s="24" t="s">
        <v>6</v>
      </c>
      <c r="AL182" s="24" t="s">
        <v>24</v>
      </c>
      <c r="AM182" s="24" t="s">
        <v>103</v>
      </c>
      <c r="AN182" s="24" t="s">
        <v>87</v>
      </c>
      <c r="AO182" s="24" t="s">
        <v>89</v>
      </c>
      <c r="AP182" s="24" t="s">
        <v>91</v>
      </c>
      <c r="AQ182" s="24" t="s">
        <v>99</v>
      </c>
      <c r="AR182" s="51" t="s">
        <v>94</v>
      </c>
      <c r="AS182" s="51" t="s">
        <v>96</v>
      </c>
      <c r="AT182" s="51" t="s">
        <v>98</v>
      </c>
      <c r="AU182" s="24">
        <v>15</v>
      </c>
      <c r="AV182" s="24">
        <v>15</v>
      </c>
      <c r="AW182" s="24">
        <v>15</v>
      </c>
      <c r="AX182" s="24">
        <v>15</v>
      </c>
      <c r="AY182" s="24">
        <v>15</v>
      </c>
      <c r="AZ182" s="24">
        <v>15</v>
      </c>
      <c r="BA182" s="24">
        <v>10</v>
      </c>
      <c r="BB182" s="49">
        <v>100</v>
      </c>
      <c r="BC182" s="26" t="s">
        <v>138</v>
      </c>
      <c r="BD182" s="26" t="s">
        <v>138</v>
      </c>
      <c r="BE182" s="50">
        <v>2</v>
      </c>
      <c r="BF182" s="650"/>
      <c r="BG182" s="50">
        <v>2</v>
      </c>
      <c r="BH182" s="650"/>
      <c r="BI182" s="39"/>
      <c r="BJ182" s="39"/>
      <c r="BK182" s="39"/>
      <c r="BL182" s="39"/>
      <c r="BM182" s="39"/>
      <c r="BN182" s="39"/>
      <c r="BO182" s="39"/>
      <c r="BP182" s="39"/>
      <c r="BQ182" s="39"/>
      <c r="BR182" s="39"/>
      <c r="BS182" s="39"/>
      <c r="BT182" s="39"/>
      <c r="BU182" s="39"/>
      <c r="BV182" s="39"/>
      <c r="BW182" s="39"/>
      <c r="BX182" s="39"/>
      <c r="BY182" s="39"/>
      <c r="BZ182" s="39"/>
      <c r="CA182" s="39"/>
      <c r="CB182" s="39"/>
      <c r="CC182" s="39"/>
      <c r="CD182" s="39"/>
      <c r="CE182" s="39"/>
      <c r="CF182" s="39"/>
      <c r="CG182" s="39"/>
      <c r="CH182" s="39"/>
      <c r="CI182" s="39"/>
      <c r="CJ182" s="39"/>
      <c r="CK182" s="39"/>
      <c r="CL182" s="39"/>
      <c r="CM182" s="39"/>
      <c r="CN182" s="39"/>
      <c r="CO182" s="39"/>
      <c r="CP182" s="39"/>
      <c r="CQ182" s="39"/>
      <c r="CR182" s="39"/>
      <c r="CS182" s="39"/>
      <c r="CT182" s="39"/>
      <c r="CU182" s="39"/>
      <c r="CV182" s="39"/>
      <c r="CW182" s="39"/>
      <c r="CX182" s="39"/>
      <c r="CY182" s="39"/>
      <c r="CZ182" s="39"/>
      <c r="DA182" s="39"/>
      <c r="DB182" s="39"/>
      <c r="DC182" s="39"/>
      <c r="DD182" s="39"/>
      <c r="DE182" s="39"/>
      <c r="DF182" s="39"/>
      <c r="DG182" s="39"/>
      <c r="DH182" s="39"/>
      <c r="DI182" s="39"/>
      <c r="DJ182" s="39"/>
      <c r="DK182" s="39"/>
      <c r="DL182" s="39"/>
      <c r="DM182" s="39"/>
      <c r="DN182" s="39"/>
      <c r="DO182" s="39"/>
      <c r="DP182" s="39"/>
      <c r="DQ182" s="39"/>
      <c r="DR182" s="39"/>
      <c r="DS182" s="39"/>
      <c r="DT182" s="39"/>
      <c r="DU182" s="39"/>
      <c r="DV182" s="39"/>
      <c r="DW182" s="39"/>
      <c r="DX182" s="39"/>
    </row>
    <row r="183" spans="1:128" s="25" customFormat="1" ht="118.5" hidden="1" customHeight="1" x14ac:dyDescent="0.2">
      <c r="A183" s="626" t="str">
        <f>'CONTEXTO E IDENTIFICACIÓN'!A87</f>
        <v>R33</v>
      </c>
      <c r="B183" s="285" t="s">
        <v>48</v>
      </c>
      <c r="C183" s="365" t="str">
        <f>'CONTEXTO E IDENTIFICACIÓN'!D$87</f>
        <v>Gestión de Talento Humano</v>
      </c>
      <c r="D183" s="365" t="str">
        <f>'CONTEXTO E IDENTIFICACIÓN'!F$87</f>
        <v>Bienestar y Sistema de Gestión de Seguridad y Salud en el Trabajo</v>
      </c>
      <c r="E183" s="629" t="str">
        <f>'CONTEXTO E IDENTIFICACIÓN'!N87</f>
        <v xml:space="preserve">Posibilidad de pérdida Económica y Reputacional por posibilidad que se generen factores que afectan el proceso de afiliación a la ARL  en los tiempos reales y la selección del nivel de riesgo   debido a:
1. Recursos inadecuados e insuficientes (económicos, humanos y técnicos)   
2. Falta de entrenamiento.
3. Incumplimiento  de los Procedimientos.
4. Falta de personal
</v>
      </c>
      <c r="F183" s="632">
        <f>'PROB E IMPACTO INHERENTE'!H41</f>
        <v>0.8</v>
      </c>
      <c r="G183" s="635">
        <f>'PROB E IMPACTO INHERENTE'!P41</f>
        <v>0.6</v>
      </c>
      <c r="H183" s="317">
        <v>1</v>
      </c>
      <c r="I183" s="286" t="s">
        <v>987</v>
      </c>
      <c r="J183" s="287" t="s">
        <v>988</v>
      </c>
      <c r="K183" s="287" t="s">
        <v>989</v>
      </c>
      <c r="L183" s="287" t="str">
        <f t="shared" si="18"/>
        <v xml:space="preserve">El Responsable en la subdirección de Talento Humano,  el Líder del SGSST, realiza seguimiento mensual  a la matríz  de afiliación de la ARL a través de la verificación con la ARL  y/o  plataforma. En caso de no realizar la  verificación actividad se hará su respectiva reprogramación.                      La consolidación del informe se hace trimestralmente.
Evidencias:  
Informe Trimestral soportado con las evidencias en DRIVE y/o reporte del indicador de cumplimiento. </v>
      </c>
      <c r="M183" s="286" t="s">
        <v>175</v>
      </c>
      <c r="N183" s="288" t="s">
        <v>7</v>
      </c>
      <c r="O183" s="254" t="s">
        <v>16</v>
      </c>
      <c r="P183" s="251">
        <f>+IF(O183=FÓRMULAS!$E$4,FÓRMULAS!$F$4,IF(O183=FÓRMULAS!$E$5,FÓRMULAS!$F$5,IF(O183=FÓRMULAS!$E$6,FÓRMULAS!$F$6,"")))</f>
        <v>0.25</v>
      </c>
      <c r="Q183" s="251" t="str">
        <f>+IF(OR(O183=FÓRMULAS!$O$4,O183=FÓRMULAS!$O$5),FÓRMULAS!$P$5,IF(O183=FÓRMULAS!$O$6,FÓRMULAS!$P$6,""))</f>
        <v>Probabilidad</v>
      </c>
      <c r="R183" s="254" t="s">
        <v>103</v>
      </c>
      <c r="S183" s="251">
        <f>+IF(R183=FÓRMULAS!$H$4,FÓRMULAS!$I$4,IF(R183=FÓRMULAS!$H$5,FÓRMULAS!$I$5,""))</f>
        <v>0.15</v>
      </c>
      <c r="T183" s="259" t="s">
        <v>902</v>
      </c>
      <c r="U183" s="259" t="s">
        <v>903</v>
      </c>
      <c r="V183" s="259" t="s">
        <v>904</v>
      </c>
      <c r="W183" s="251">
        <f t="shared" si="19"/>
        <v>0.4</v>
      </c>
      <c r="X183" s="251">
        <f>IF(Q183=FÓRMULAS!$P$5,F$183-(F$183*W183),F$183)</f>
        <v>0.48</v>
      </c>
      <c r="Y183" s="321">
        <f>IF(Q183=FÓRMULAS!$P$6,G$183-(G$183*W183),G$183)</f>
        <v>0.6</v>
      </c>
      <c r="Z183" s="638">
        <f t="shared" ref="Z183:AA183" si="56">+IF(X186="","",X186)</f>
        <v>0.8</v>
      </c>
      <c r="AA183" s="641">
        <f t="shared" si="56"/>
        <v>0.6</v>
      </c>
      <c r="AB183" s="324">
        <v>4</v>
      </c>
      <c r="AC183" s="288">
        <v>1</v>
      </c>
      <c r="AD183" s="288">
        <v>1</v>
      </c>
      <c r="AE183" s="288">
        <v>1</v>
      </c>
      <c r="AF183" s="289">
        <v>1</v>
      </c>
      <c r="AG183" s="281" t="s">
        <v>19</v>
      </c>
      <c r="AH183" s="24" t="s">
        <v>16</v>
      </c>
      <c r="AI183" s="24" t="s">
        <v>6</v>
      </c>
      <c r="AJ183" s="24" t="s">
        <v>6</v>
      </c>
      <c r="AK183" s="24" t="s">
        <v>6</v>
      </c>
      <c r="AL183" s="24" t="s">
        <v>23</v>
      </c>
      <c r="AM183" s="24" t="s">
        <v>103</v>
      </c>
      <c r="AN183" s="24" t="s">
        <v>87</v>
      </c>
      <c r="AO183" s="24" t="s">
        <v>89</v>
      </c>
      <c r="AP183" s="24" t="s">
        <v>91</v>
      </c>
      <c r="AQ183" s="24" t="s">
        <v>99</v>
      </c>
      <c r="AR183" s="51" t="s">
        <v>94</v>
      </c>
      <c r="AS183" s="51" t="s">
        <v>96</v>
      </c>
      <c r="AT183" s="51" t="s">
        <v>98</v>
      </c>
      <c r="AU183" s="24">
        <v>15</v>
      </c>
      <c r="AV183" s="24">
        <v>15</v>
      </c>
      <c r="AW183" s="24">
        <v>15</v>
      </c>
      <c r="AX183" s="24">
        <v>15</v>
      </c>
      <c r="AY183" s="24">
        <v>15</v>
      </c>
      <c r="AZ183" s="24">
        <v>15</v>
      </c>
      <c r="BA183" s="24">
        <v>10</v>
      </c>
      <c r="BB183" s="49">
        <v>100</v>
      </c>
      <c r="BC183" s="26" t="s">
        <v>138</v>
      </c>
      <c r="BD183" s="26" t="s">
        <v>138</v>
      </c>
      <c r="BE183" s="50">
        <v>2</v>
      </c>
      <c r="BF183" s="48">
        <v>2</v>
      </c>
      <c r="BG183" s="50">
        <v>2</v>
      </c>
      <c r="BH183" s="48">
        <v>2</v>
      </c>
      <c r="BI183" s="39"/>
      <c r="BJ183" s="39"/>
      <c r="BK183" s="39"/>
      <c r="BL183" s="39"/>
      <c r="BM183" s="39"/>
      <c r="BN183" s="39"/>
      <c r="BO183" s="39"/>
      <c r="BP183" s="39"/>
      <c r="BQ183" s="39"/>
      <c r="BR183" s="39"/>
      <c r="BS183" s="39"/>
      <c r="BT183" s="39"/>
      <c r="BU183" s="39"/>
      <c r="BV183" s="39"/>
      <c r="BW183" s="39"/>
      <c r="BX183" s="39"/>
      <c r="BY183" s="39"/>
      <c r="BZ183" s="39"/>
      <c r="CA183" s="39"/>
      <c r="CB183" s="39"/>
      <c r="CC183" s="39"/>
      <c r="CD183" s="39"/>
      <c r="CE183" s="39"/>
      <c r="CF183" s="39"/>
      <c r="CG183" s="39"/>
      <c r="CH183" s="39"/>
      <c r="CI183" s="39"/>
      <c r="CJ183" s="39"/>
      <c r="CK183" s="39"/>
      <c r="CL183" s="39"/>
      <c r="CM183" s="39"/>
      <c r="CN183" s="39"/>
      <c r="CO183" s="39"/>
      <c r="CP183" s="39"/>
      <c r="CQ183" s="39"/>
      <c r="CR183" s="39"/>
      <c r="CS183" s="39"/>
      <c r="CT183" s="39"/>
      <c r="CU183" s="39"/>
      <c r="CV183" s="39"/>
      <c r="CW183" s="39"/>
      <c r="CX183" s="39"/>
      <c r="CY183" s="39"/>
      <c r="CZ183" s="39"/>
      <c r="DA183" s="39"/>
      <c r="DB183" s="39"/>
      <c r="DC183" s="39"/>
      <c r="DD183" s="39"/>
      <c r="DE183" s="39"/>
      <c r="DF183" s="39"/>
      <c r="DG183" s="39"/>
      <c r="DH183" s="39"/>
      <c r="DI183" s="39"/>
      <c r="DJ183" s="39"/>
      <c r="DK183" s="39"/>
      <c r="DL183" s="39"/>
      <c r="DM183" s="39"/>
      <c r="DN183" s="39"/>
      <c r="DO183" s="39"/>
      <c r="DP183" s="39"/>
      <c r="DQ183" s="39"/>
      <c r="DR183" s="39"/>
      <c r="DS183" s="39"/>
      <c r="DT183" s="39"/>
      <c r="DU183" s="39"/>
      <c r="DV183" s="39"/>
      <c r="DW183" s="39"/>
      <c r="DX183" s="39"/>
    </row>
    <row r="184" spans="1:128" s="25" customFormat="1" ht="12.75" hidden="1" customHeight="1" x14ac:dyDescent="0.2">
      <c r="A184" s="627"/>
      <c r="B184" s="27"/>
      <c r="C184" s="366" t="str">
        <f>'CONTEXTO E IDENTIFICACIÓN'!D$87</f>
        <v>Gestión de Talento Humano</v>
      </c>
      <c r="D184" s="366" t="str">
        <f>'CONTEXTO E IDENTIFICACIÓN'!F$87</f>
        <v>Bienestar y Sistema de Gestión de Seguridad y Salud en el Trabajo</v>
      </c>
      <c r="E184" s="630"/>
      <c r="F184" s="633"/>
      <c r="G184" s="636"/>
      <c r="H184" s="318">
        <v>2</v>
      </c>
      <c r="I184" s="274"/>
      <c r="J184" s="275"/>
      <c r="K184" s="275"/>
      <c r="L184" s="275" t="str">
        <f t="shared" ref="L184:L247" si="57">+CONCATENATE(I184," ",J184," ",K184)</f>
        <v xml:space="preserve">  </v>
      </c>
      <c r="M184" s="274"/>
      <c r="N184" s="24"/>
      <c r="O184" s="255"/>
      <c r="P184" s="252" t="str">
        <f>+IF(O184=FÓRMULAS!$E$4,FÓRMULAS!$F$4,IF(O184=FÓRMULAS!$E$5,FÓRMULAS!$F$5,IF(O184=FÓRMULAS!$E$6,FÓRMULAS!$F$6,"")))</f>
        <v/>
      </c>
      <c r="Q184" s="252" t="str">
        <f>+IF(OR(O184=FÓRMULAS!$O$4,O184=FÓRMULAS!$O$5),FÓRMULAS!$P$5,IF(O184=FÓRMULAS!$O$6,FÓRMULAS!$P$6,""))</f>
        <v/>
      </c>
      <c r="R184" s="255"/>
      <c r="S184" s="252" t="str">
        <f>+IF(R184=FÓRMULAS!$H$4,FÓRMULAS!$I$4,IF(R184=FÓRMULAS!$H$5,FÓRMULAS!$I$5,""))</f>
        <v/>
      </c>
      <c r="T184" s="260"/>
      <c r="U184" s="260"/>
      <c r="V184" s="260"/>
      <c r="W184" s="252" t="str">
        <f t="shared" si="19"/>
        <v/>
      </c>
      <c r="X184" s="252">
        <f>IF(Q184=FÓRMULAS!$P$5,F$183-(F$183*W184),F$183)</f>
        <v>0.8</v>
      </c>
      <c r="Y184" s="322">
        <f>IF(Q184=FÓRMULAS!$P$6,G$183-(G$183*W184),G$183)</f>
        <v>0.6</v>
      </c>
      <c r="Z184" s="639"/>
      <c r="AA184" s="642"/>
      <c r="AB184" s="325"/>
      <c r="AC184" s="24"/>
      <c r="AD184" s="24"/>
      <c r="AE184" s="24"/>
      <c r="AF184" s="290"/>
      <c r="AG184" s="281"/>
      <c r="AH184" s="24"/>
      <c r="AI184" s="24"/>
      <c r="AJ184" s="24"/>
      <c r="AK184" s="24"/>
      <c r="AL184" s="24"/>
      <c r="AM184" s="24"/>
      <c r="AN184" s="24"/>
      <c r="AO184" s="24"/>
      <c r="AP184" s="24"/>
      <c r="AQ184" s="24"/>
      <c r="AR184" s="60"/>
      <c r="AS184" s="60"/>
      <c r="AT184" s="60"/>
      <c r="AU184" s="24"/>
      <c r="AV184" s="24"/>
      <c r="AW184" s="24"/>
      <c r="AX184" s="24"/>
      <c r="AY184" s="24"/>
      <c r="AZ184" s="24"/>
      <c r="BA184" s="24"/>
      <c r="BB184" s="58"/>
      <c r="BC184" s="26"/>
      <c r="BD184" s="26"/>
      <c r="BE184" s="57"/>
      <c r="BF184" s="59"/>
      <c r="BG184" s="57"/>
      <c r="BH184" s="59"/>
      <c r="BI184" s="39"/>
      <c r="BJ184" s="39"/>
      <c r="BK184" s="39"/>
      <c r="BL184" s="39"/>
      <c r="BM184" s="39"/>
      <c r="BN184" s="39"/>
      <c r="BO184" s="39"/>
      <c r="BP184" s="39"/>
      <c r="BQ184" s="39"/>
      <c r="BR184" s="39"/>
      <c r="BS184" s="39"/>
      <c r="BT184" s="39"/>
      <c r="BU184" s="39"/>
      <c r="BV184" s="39"/>
      <c r="BW184" s="39"/>
      <c r="BX184" s="39"/>
      <c r="BY184" s="39"/>
      <c r="BZ184" s="39"/>
      <c r="CA184" s="39"/>
      <c r="CB184" s="39"/>
      <c r="CC184" s="39"/>
      <c r="CD184" s="39"/>
      <c r="CE184" s="39"/>
      <c r="CF184" s="39"/>
      <c r="CG184" s="39"/>
      <c r="CH184" s="39"/>
      <c r="CI184" s="39"/>
      <c r="CJ184" s="39"/>
      <c r="CK184" s="39"/>
      <c r="CL184" s="39"/>
      <c r="CM184" s="39"/>
      <c r="CN184" s="39"/>
      <c r="CO184" s="39"/>
      <c r="CP184" s="39"/>
      <c r="CQ184" s="39"/>
      <c r="CR184" s="39"/>
      <c r="CS184" s="39"/>
      <c r="CT184" s="39"/>
      <c r="CU184" s="39"/>
      <c r="CV184" s="39"/>
      <c r="CW184" s="39"/>
      <c r="CX184" s="39"/>
      <c r="CY184" s="39"/>
      <c r="CZ184" s="39"/>
      <c r="DA184" s="39"/>
      <c r="DB184" s="39"/>
      <c r="DC184" s="39"/>
      <c r="DD184" s="39"/>
      <c r="DE184" s="39"/>
      <c r="DF184" s="39"/>
      <c r="DG184" s="39"/>
      <c r="DH184" s="39"/>
      <c r="DI184" s="39"/>
      <c r="DJ184" s="39"/>
      <c r="DK184" s="39"/>
      <c r="DL184" s="39"/>
      <c r="DM184" s="39"/>
      <c r="DN184" s="39"/>
      <c r="DO184" s="39"/>
      <c r="DP184" s="39"/>
      <c r="DQ184" s="39"/>
      <c r="DR184" s="39"/>
      <c r="DS184" s="39"/>
      <c r="DT184" s="39"/>
      <c r="DU184" s="39"/>
      <c r="DV184" s="39"/>
      <c r="DW184" s="39"/>
      <c r="DX184" s="39"/>
    </row>
    <row r="185" spans="1:128" s="25" customFormat="1" ht="15.75" hidden="1" customHeight="1" x14ac:dyDescent="0.2">
      <c r="A185" s="627"/>
      <c r="B185" s="27"/>
      <c r="C185" s="366" t="str">
        <f>'CONTEXTO E IDENTIFICACIÓN'!D$87</f>
        <v>Gestión de Talento Humano</v>
      </c>
      <c r="D185" s="366" t="str">
        <f>'CONTEXTO E IDENTIFICACIÓN'!F$87</f>
        <v>Bienestar y Sistema de Gestión de Seguridad y Salud en el Trabajo</v>
      </c>
      <c r="E185" s="630"/>
      <c r="F185" s="633"/>
      <c r="G185" s="636"/>
      <c r="H185" s="318">
        <v>3</v>
      </c>
      <c r="I185" s="274"/>
      <c r="J185" s="275"/>
      <c r="K185" s="275"/>
      <c r="L185" s="275" t="str">
        <f t="shared" si="57"/>
        <v xml:space="preserve">  </v>
      </c>
      <c r="M185" s="274"/>
      <c r="N185" s="24"/>
      <c r="O185" s="255"/>
      <c r="P185" s="252" t="str">
        <f>+IF(O185=FÓRMULAS!$E$4,FÓRMULAS!$F$4,IF(O185=FÓRMULAS!$E$5,FÓRMULAS!$F$5,IF(O185=FÓRMULAS!$E$6,FÓRMULAS!$F$6,"")))</f>
        <v/>
      </c>
      <c r="Q185" s="252" t="str">
        <f>+IF(OR(O185=FÓRMULAS!$O$4,O185=FÓRMULAS!$O$5),FÓRMULAS!$P$5,IF(O185=FÓRMULAS!$O$6,FÓRMULAS!$P$6,""))</f>
        <v/>
      </c>
      <c r="R185" s="255"/>
      <c r="S185" s="252" t="str">
        <f>+IF(R185=FÓRMULAS!$H$4,FÓRMULAS!$I$4,IF(R185=FÓRMULAS!$H$5,FÓRMULAS!$I$5,""))</f>
        <v/>
      </c>
      <c r="T185" s="260"/>
      <c r="U185" s="260"/>
      <c r="V185" s="260"/>
      <c r="W185" s="252" t="str">
        <f t="shared" ref="W185:W248" si="58">+IFERROR(P185+S185,"")</f>
        <v/>
      </c>
      <c r="X185" s="252">
        <f>IF(Q185=FÓRMULAS!$P$5,F$183-(F$183*W185),F$183)</f>
        <v>0.8</v>
      </c>
      <c r="Y185" s="322">
        <f>IF(Q185=FÓRMULAS!$P$6,G$183-(G$183*W185),G$183)</f>
        <v>0.6</v>
      </c>
      <c r="Z185" s="639"/>
      <c r="AA185" s="642"/>
      <c r="AB185" s="325"/>
      <c r="AC185" s="24"/>
      <c r="AD185" s="24"/>
      <c r="AE185" s="24"/>
      <c r="AF185" s="290"/>
      <c r="AG185" s="281"/>
      <c r="AH185" s="24"/>
      <c r="AI185" s="24"/>
      <c r="AJ185" s="24"/>
      <c r="AK185" s="24"/>
      <c r="AL185" s="24"/>
      <c r="AM185" s="24"/>
      <c r="AN185" s="24"/>
      <c r="AO185" s="24"/>
      <c r="AP185" s="24"/>
      <c r="AQ185" s="24"/>
      <c r="AR185" s="60"/>
      <c r="AS185" s="60"/>
      <c r="AT185" s="60"/>
      <c r="AU185" s="24"/>
      <c r="AV185" s="24"/>
      <c r="AW185" s="24"/>
      <c r="AX185" s="24"/>
      <c r="AY185" s="24"/>
      <c r="AZ185" s="24"/>
      <c r="BA185" s="24"/>
      <c r="BB185" s="58"/>
      <c r="BC185" s="26"/>
      <c r="BD185" s="26"/>
      <c r="BE185" s="57"/>
      <c r="BF185" s="59"/>
      <c r="BG185" s="57"/>
      <c r="BH185" s="59"/>
      <c r="BI185" s="39"/>
      <c r="BJ185" s="39"/>
      <c r="BK185" s="39"/>
      <c r="BL185" s="39"/>
      <c r="BM185" s="39"/>
      <c r="BN185" s="39"/>
      <c r="BO185" s="39"/>
      <c r="BP185" s="39"/>
      <c r="BQ185" s="39"/>
      <c r="BR185" s="39"/>
      <c r="BS185" s="39"/>
      <c r="BT185" s="39"/>
      <c r="BU185" s="39"/>
      <c r="BV185" s="39"/>
      <c r="BW185" s="39"/>
      <c r="BX185" s="39"/>
      <c r="BY185" s="39"/>
      <c r="BZ185" s="39"/>
      <c r="CA185" s="39"/>
      <c r="CB185" s="39"/>
      <c r="CC185" s="39"/>
      <c r="CD185" s="39"/>
      <c r="CE185" s="39"/>
      <c r="CF185" s="39"/>
      <c r="CG185" s="39"/>
      <c r="CH185" s="39"/>
      <c r="CI185" s="39"/>
      <c r="CJ185" s="39"/>
      <c r="CK185" s="39"/>
      <c r="CL185" s="39"/>
      <c r="CM185" s="39"/>
      <c r="CN185" s="39"/>
      <c r="CO185" s="39"/>
      <c r="CP185" s="39"/>
      <c r="CQ185" s="39"/>
      <c r="CR185" s="39"/>
      <c r="CS185" s="39"/>
      <c r="CT185" s="39"/>
      <c r="CU185" s="39"/>
      <c r="CV185" s="39"/>
      <c r="CW185" s="39"/>
      <c r="CX185" s="39"/>
      <c r="CY185" s="39"/>
      <c r="CZ185" s="39"/>
      <c r="DA185" s="39"/>
      <c r="DB185" s="39"/>
      <c r="DC185" s="39"/>
      <c r="DD185" s="39"/>
      <c r="DE185" s="39"/>
      <c r="DF185" s="39"/>
      <c r="DG185" s="39"/>
      <c r="DH185" s="39"/>
      <c r="DI185" s="39"/>
      <c r="DJ185" s="39"/>
      <c r="DK185" s="39"/>
      <c r="DL185" s="39"/>
      <c r="DM185" s="39"/>
      <c r="DN185" s="39"/>
      <c r="DO185" s="39"/>
      <c r="DP185" s="39"/>
      <c r="DQ185" s="39"/>
      <c r="DR185" s="39"/>
      <c r="DS185" s="39"/>
      <c r="DT185" s="39"/>
      <c r="DU185" s="39"/>
      <c r="DV185" s="39"/>
      <c r="DW185" s="39"/>
      <c r="DX185" s="39"/>
    </row>
    <row r="186" spans="1:128" s="25" customFormat="1" ht="17.25" hidden="1" customHeight="1" thickBot="1" x14ac:dyDescent="0.25">
      <c r="A186" s="628"/>
      <c r="B186" s="291"/>
      <c r="C186" s="367" t="str">
        <f>'CONTEXTO E IDENTIFICACIÓN'!D$87</f>
        <v>Gestión de Talento Humano</v>
      </c>
      <c r="D186" s="367" t="str">
        <f>'CONTEXTO E IDENTIFICACIÓN'!F$87</f>
        <v>Bienestar y Sistema de Gestión de Seguridad y Salud en el Trabajo</v>
      </c>
      <c r="E186" s="631"/>
      <c r="F186" s="634"/>
      <c r="G186" s="637"/>
      <c r="H186" s="319">
        <v>4</v>
      </c>
      <c r="I186" s="292"/>
      <c r="J186" s="293"/>
      <c r="K186" s="293"/>
      <c r="L186" s="293" t="str">
        <f t="shared" si="57"/>
        <v xml:space="preserve">  </v>
      </c>
      <c r="M186" s="292"/>
      <c r="N186" s="294"/>
      <c r="O186" s="256"/>
      <c r="P186" s="253" t="str">
        <f>+IF(O186=FÓRMULAS!$E$4,FÓRMULAS!$F$4,IF(O186=FÓRMULAS!$E$5,FÓRMULAS!$F$5,IF(O186=FÓRMULAS!$E$6,FÓRMULAS!$F$6,"")))</f>
        <v/>
      </c>
      <c r="Q186" s="253" t="str">
        <f>+IF(OR(O186=FÓRMULAS!$O$4,O186=FÓRMULAS!$O$5),FÓRMULAS!$P$5,IF(O186=FÓRMULAS!$O$6,FÓRMULAS!$P$6,""))</f>
        <v/>
      </c>
      <c r="R186" s="256"/>
      <c r="S186" s="253" t="str">
        <f>+IF(R186=FÓRMULAS!$H$4,FÓRMULAS!$I$4,IF(R186=FÓRMULAS!$H$5,FÓRMULAS!$I$5,""))</f>
        <v/>
      </c>
      <c r="T186" s="261"/>
      <c r="U186" s="261"/>
      <c r="V186" s="261"/>
      <c r="W186" s="253" t="str">
        <f t="shared" si="58"/>
        <v/>
      </c>
      <c r="X186" s="253">
        <f>IF(Q186=FÓRMULAS!$P$5,F$183-(F$183*W186),F$183)</f>
        <v>0.8</v>
      </c>
      <c r="Y186" s="323">
        <f>IF(Q186=FÓRMULAS!$P$6,G$183-(G$183*W186),G$183)</f>
        <v>0.6</v>
      </c>
      <c r="Z186" s="640"/>
      <c r="AA186" s="643"/>
      <c r="AB186" s="326"/>
      <c r="AC186" s="294"/>
      <c r="AD186" s="294"/>
      <c r="AE186" s="294"/>
      <c r="AF186" s="295"/>
      <c r="AG186" s="281"/>
      <c r="AH186" s="24"/>
      <c r="AI186" s="24"/>
      <c r="AJ186" s="24"/>
      <c r="AK186" s="24"/>
      <c r="AL186" s="24"/>
      <c r="AM186" s="24"/>
      <c r="AN186" s="24"/>
      <c r="AO186" s="24"/>
      <c r="AP186" s="24"/>
      <c r="AQ186" s="24"/>
      <c r="AR186" s="60"/>
      <c r="AS186" s="60"/>
      <c r="AT186" s="60"/>
      <c r="AU186" s="24"/>
      <c r="AV186" s="24"/>
      <c r="AW186" s="24"/>
      <c r="AX186" s="24"/>
      <c r="AY186" s="24"/>
      <c r="AZ186" s="24"/>
      <c r="BA186" s="24"/>
      <c r="BB186" s="58"/>
      <c r="BC186" s="26"/>
      <c r="BD186" s="26"/>
      <c r="BE186" s="57"/>
      <c r="BF186" s="59"/>
      <c r="BG186" s="57"/>
      <c r="BH186" s="59"/>
      <c r="BI186" s="39"/>
      <c r="BJ186" s="39"/>
      <c r="BK186" s="39"/>
      <c r="BL186" s="39"/>
      <c r="BM186" s="39"/>
      <c r="BN186" s="39"/>
      <c r="BO186" s="39"/>
      <c r="BP186" s="39"/>
      <c r="BQ186" s="39"/>
      <c r="BR186" s="39"/>
      <c r="BS186" s="39"/>
      <c r="BT186" s="39"/>
      <c r="BU186" s="39"/>
      <c r="BV186" s="39"/>
      <c r="BW186" s="39"/>
      <c r="BX186" s="39"/>
      <c r="BY186" s="39"/>
      <c r="BZ186" s="39"/>
      <c r="CA186" s="39"/>
      <c r="CB186" s="39"/>
      <c r="CC186" s="39"/>
      <c r="CD186" s="39"/>
      <c r="CE186" s="39"/>
      <c r="CF186" s="39"/>
      <c r="CG186" s="39"/>
      <c r="CH186" s="39"/>
      <c r="CI186" s="39"/>
      <c r="CJ186" s="39"/>
      <c r="CK186" s="39"/>
      <c r="CL186" s="39"/>
      <c r="CM186" s="39"/>
      <c r="CN186" s="39"/>
      <c r="CO186" s="39"/>
      <c r="CP186" s="39"/>
      <c r="CQ186" s="39"/>
      <c r="CR186" s="39"/>
      <c r="CS186" s="39"/>
      <c r="CT186" s="39"/>
      <c r="CU186" s="39"/>
      <c r="CV186" s="39"/>
      <c r="CW186" s="39"/>
      <c r="CX186" s="39"/>
      <c r="CY186" s="39"/>
      <c r="CZ186" s="39"/>
      <c r="DA186" s="39"/>
      <c r="DB186" s="39"/>
      <c r="DC186" s="39"/>
      <c r="DD186" s="39"/>
      <c r="DE186" s="39"/>
      <c r="DF186" s="39"/>
      <c r="DG186" s="39"/>
      <c r="DH186" s="39"/>
      <c r="DI186" s="39"/>
      <c r="DJ186" s="39"/>
      <c r="DK186" s="39"/>
      <c r="DL186" s="39"/>
      <c r="DM186" s="39"/>
      <c r="DN186" s="39"/>
      <c r="DO186" s="39"/>
      <c r="DP186" s="39"/>
      <c r="DQ186" s="39"/>
      <c r="DR186" s="39"/>
      <c r="DS186" s="39"/>
      <c r="DT186" s="39"/>
      <c r="DU186" s="39"/>
      <c r="DV186" s="39"/>
      <c r="DW186" s="39"/>
      <c r="DX186" s="39"/>
    </row>
    <row r="187" spans="1:128" s="25" customFormat="1" ht="84" hidden="1" customHeight="1" x14ac:dyDescent="0.2">
      <c r="A187" s="626" t="str">
        <f>'CONTEXTO E IDENTIFICACIÓN'!A88</f>
        <v>R34</v>
      </c>
      <c r="B187" s="285" t="s">
        <v>48</v>
      </c>
      <c r="C187" s="365" t="str">
        <f>'CONTEXTO E IDENTIFICACIÓN'!D$88</f>
        <v>Gestión de Talento Humano</v>
      </c>
      <c r="D187" s="365" t="str">
        <f>'CONTEXTO E IDENTIFICACIÓN'!F$88</f>
        <v>Provisión de Empleo y Compensación</v>
      </c>
      <c r="E187" s="629" t="str">
        <f>'CONTEXTO E IDENTIFICACIÓN'!N88</f>
        <v xml:space="preserve">Posibilidad de pérdida Económica y Reputacional por  el incumplimiento de los requisitos mínimos para la vinculación de los funcionarios. debido a:
1. Desconocimiento o incumplimiento de los lineamientos internos de talento humano.
2. Actualización normatividad                                         
3. Reestructuración y/o rediseño del IGAC               
4. Incumplimiento en los tiempos establecidos para dar a respuestas por parte del CNSC a la entidad.                                                              </v>
      </c>
      <c r="F187" s="632">
        <f>'PROB E IMPACTO INHERENTE'!H42</f>
        <v>0.6</v>
      </c>
      <c r="G187" s="635">
        <f>'PROB E IMPACTO INHERENTE'!P42</f>
        <v>0.6</v>
      </c>
      <c r="H187" s="317">
        <v>1</v>
      </c>
      <c r="I187" s="286" t="s">
        <v>991</v>
      </c>
      <c r="J187" s="287" t="s">
        <v>992</v>
      </c>
      <c r="K187" s="287" t="s">
        <v>556</v>
      </c>
      <c r="L187" s="287" t="str">
        <f t="shared" si="57"/>
        <v xml:space="preserve">El Responsable del subproceso de provisión de empleos   realiza seguimiento mensual al Plan de Previsión de Recursos Humanos a través de la verificación y validación de la lista de documentos para la vinculación de funcionarios, contrastando el informe mensual con el soporte de las evidencias subidas en el Drive. En caso de no realizar la actividad se hará la  reprogramación correspondiente.                                                            
Evidencias:  Informe mensual soportado con las evidencias en DRIVE y/o reporte del indicador de cumplimiento. </v>
      </c>
      <c r="M187" s="286" t="s">
        <v>175</v>
      </c>
      <c r="N187" s="288" t="s">
        <v>7</v>
      </c>
      <c r="O187" s="254" t="s">
        <v>16</v>
      </c>
      <c r="P187" s="251">
        <f>+IF(O187=FÓRMULAS!$E$4,FÓRMULAS!$F$4,IF(O187=FÓRMULAS!$E$5,FÓRMULAS!$F$5,IF(O187=FÓRMULAS!$E$6,FÓRMULAS!$F$6,"")))</f>
        <v>0.25</v>
      </c>
      <c r="Q187" s="251" t="str">
        <f>+IF(OR(O187=FÓRMULAS!$O$4,O187=FÓRMULAS!$O$5),FÓRMULAS!$P$5,IF(O187=FÓRMULAS!$O$6,FÓRMULAS!$P$6,""))</f>
        <v>Probabilidad</v>
      </c>
      <c r="R187" s="254" t="s">
        <v>103</v>
      </c>
      <c r="S187" s="251">
        <f>+IF(R187=FÓRMULAS!$H$4,FÓRMULAS!$I$4,IF(R187=FÓRMULAS!$H$5,FÓRMULAS!$I$5,""))</f>
        <v>0.15</v>
      </c>
      <c r="T187" s="259" t="s">
        <v>902</v>
      </c>
      <c r="U187" s="259" t="s">
        <v>903</v>
      </c>
      <c r="V187" s="259" t="s">
        <v>904</v>
      </c>
      <c r="W187" s="251">
        <f t="shared" si="58"/>
        <v>0.4</v>
      </c>
      <c r="X187" s="251">
        <f>IF(Q187=FÓRMULAS!$P$5,F$187-(F$187*W187),F$187)</f>
        <v>0.36</v>
      </c>
      <c r="Y187" s="321">
        <f>IF(Q187=FÓRMULAS!$P$6,G$187-(G$187*W187),G$187)</f>
        <v>0.6</v>
      </c>
      <c r="Z187" s="638">
        <f t="shared" ref="Z187:AA187" si="59">+IF(X190="","",X190)</f>
        <v>0.6</v>
      </c>
      <c r="AA187" s="641">
        <f t="shared" si="59"/>
        <v>0.6</v>
      </c>
      <c r="AB187" s="324">
        <v>12</v>
      </c>
      <c r="AC187" s="288">
        <v>3</v>
      </c>
      <c r="AD187" s="288">
        <v>3</v>
      </c>
      <c r="AE187" s="288">
        <v>3</v>
      </c>
      <c r="AF187" s="289">
        <v>3</v>
      </c>
      <c r="AG187" s="281" t="s">
        <v>19</v>
      </c>
      <c r="AH187" s="24" t="s">
        <v>16</v>
      </c>
      <c r="AI187" s="24" t="s">
        <v>6</v>
      </c>
      <c r="AJ187" s="24" t="s">
        <v>6</v>
      </c>
      <c r="AK187" s="24" t="s">
        <v>6</v>
      </c>
      <c r="AL187" s="24" t="s">
        <v>23</v>
      </c>
      <c r="AM187" s="24" t="s">
        <v>103</v>
      </c>
      <c r="AN187" s="24" t="s">
        <v>87</v>
      </c>
      <c r="AO187" s="24" t="s">
        <v>89</v>
      </c>
      <c r="AP187" s="24" t="s">
        <v>91</v>
      </c>
      <c r="AQ187" s="24" t="s">
        <v>99</v>
      </c>
      <c r="AR187" s="51" t="s">
        <v>94</v>
      </c>
      <c r="AS187" s="51" t="s">
        <v>96</v>
      </c>
      <c r="AT187" s="51" t="s">
        <v>98</v>
      </c>
      <c r="AU187" s="24">
        <v>15</v>
      </c>
      <c r="AV187" s="24">
        <v>15</v>
      </c>
      <c r="AW187" s="24">
        <v>15</v>
      </c>
      <c r="AX187" s="24">
        <v>15</v>
      </c>
      <c r="AY187" s="24">
        <v>15</v>
      </c>
      <c r="AZ187" s="24">
        <v>15</v>
      </c>
      <c r="BA187" s="24">
        <v>10</v>
      </c>
      <c r="BB187" s="49">
        <v>100</v>
      </c>
      <c r="BC187" s="26" t="s">
        <v>138</v>
      </c>
      <c r="BD187" s="26" t="s">
        <v>138</v>
      </c>
      <c r="BE187" s="50">
        <v>2</v>
      </c>
      <c r="BF187" s="48">
        <v>2</v>
      </c>
      <c r="BG187" s="50">
        <v>2</v>
      </c>
      <c r="BH187" s="48">
        <v>2</v>
      </c>
      <c r="BI187" s="39"/>
      <c r="BJ187" s="39"/>
      <c r="BK187" s="39"/>
      <c r="BL187" s="39"/>
      <c r="BM187" s="39"/>
      <c r="BN187" s="39"/>
      <c r="BO187" s="39"/>
      <c r="BP187" s="39"/>
      <c r="BQ187" s="39"/>
      <c r="BR187" s="39"/>
      <c r="BS187" s="39"/>
      <c r="BT187" s="39"/>
      <c r="BU187" s="39"/>
      <c r="BV187" s="39"/>
      <c r="BW187" s="39"/>
      <c r="BX187" s="39"/>
      <c r="BY187" s="39"/>
      <c r="BZ187" s="39"/>
      <c r="CA187" s="39"/>
      <c r="CB187" s="39"/>
      <c r="CC187" s="39"/>
      <c r="CD187" s="39"/>
      <c r="CE187" s="39"/>
      <c r="CF187" s="39"/>
      <c r="CG187" s="39"/>
      <c r="CH187" s="39"/>
      <c r="CI187" s="39"/>
      <c r="CJ187" s="39"/>
      <c r="CK187" s="39"/>
      <c r="CL187" s="39"/>
      <c r="CM187" s="39"/>
      <c r="CN187" s="39"/>
      <c r="CO187" s="39"/>
      <c r="CP187" s="39"/>
      <c r="CQ187" s="39"/>
      <c r="CR187" s="39"/>
      <c r="CS187" s="39"/>
      <c r="CT187" s="39"/>
      <c r="CU187" s="39"/>
      <c r="CV187" s="39"/>
      <c r="CW187" s="39"/>
      <c r="CX187" s="39"/>
      <c r="CY187" s="39"/>
      <c r="CZ187" s="39"/>
      <c r="DA187" s="39"/>
      <c r="DB187" s="39"/>
      <c r="DC187" s="39"/>
      <c r="DD187" s="39"/>
      <c r="DE187" s="39"/>
      <c r="DF187" s="39"/>
      <c r="DG187" s="39"/>
      <c r="DH187" s="39"/>
      <c r="DI187" s="39"/>
      <c r="DJ187" s="39"/>
      <c r="DK187" s="39"/>
      <c r="DL187" s="39"/>
      <c r="DM187" s="39"/>
      <c r="DN187" s="39"/>
      <c r="DO187" s="39"/>
      <c r="DP187" s="39"/>
      <c r="DQ187" s="39"/>
      <c r="DR187" s="39"/>
      <c r="DS187" s="39"/>
      <c r="DT187" s="39"/>
      <c r="DU187" s="39"/>
      <c r="DV187" s="39"/>
      <c r="DW187" s="39"/>
      <c r="DX187" s="39"/>
    </row>
    <row r="188" spans="1:128" s="25" customFormat="1" ht="25.5" hidden="1" x14ac:dyDescent="0.2">
      <c r="A188" s="627"/>
      <c r="B188" s="27"/>
      <c r="C188" s="366" t="str">
        <f>'CONTEXTO E IDENTIFICACIÓN'!D$88</f>
        <v>Gestión de Talento Humano</v>
      </c>
      <c r="D188" s="366" t="str">
        <f>'CONTEXTO E IDENTIFICACIÓN'!F$88</f>
        <v>Provisión de Empleo y Compensación</v>
      </c>
      <c r="E188" s="630"/>
      <c r="F188" s="633"/>
      <c r="G188" s="636"/>
      <c r="H188" s="318">
        <v>2</v>
      </c>
      <c r="I188" s="274"/>
      <c r="J188" s="275"/>
      <c r="K188" s="275"/>
      <c r="L188" s="275" t="str">
        <f t="shared" si="57"/>
        <v xml:space="preserve">  </v>
      </c>
      <c r="M188" s="274"/>
      <c r="N188" s="24"/>
      <c r="O188" s="255"/>
      <c r="P188" s="252" t="str">
        <f>+IF(O188=FÓRMULAS!$E$4,FÓRMULAS!$F$4,IF(O188=FÓRMULAS!$E$5,FÓRMULAS!$F$5,IF(O188=FÓRMULAS!$E$6,FÓRMULAS!$F$6,"")))</f>
        <v/>
      </c>
      <c r="Q188" s="252" t="str">
        <f>+IF(OR(O188=FÓRMULAS!$O$4,O188=FÓRMULAS!$O$5),FÓRMULAS!$P$5,IF(O188=FÓRMULAS!$O$6,FÓRMULAS!$P$6,""))</f>
        <v/>
      </c>
      <c r="R188" s="255"/>
      <c r="S188" s="252" t="str">
        <f>+IF(R188=FÓRMULAS!$H$4,FÓRMULAS!$I$4,IF(R188=FÓRMULAS!$H$5,FÓRMULAS!$I$5,""))</f>
        <v/>
      </c>
      <c r="T188" s="260"/>
      <c r="U188" s="260"/>
      <c r="V188" s="260"/>
      <c r="W188" s="252" t="str">
        <f t="shared" si="58"/>
        <v/>
      </c>
      <c r="X188" s="252">
        <f>IF(Q188=FÓRMULAS!$P$5,F$187-(F$187*W188),F$187)</f>
        <v>0.6</v>
      </c>
      <c r="Y188" s="322">
        <f>IF(Q188=FÓRMULAS!$P$6,G$187-(G$187*W188),G$187)</f>
        <v>0.6</v>
      </c>
      <c r="Z188" s="639"/>
      <c r="AA188" s="642"/>
      <c r="AB188" s="325"/>
      <c r="AC188" s="24"/>
      <c r="AD188" s="24"/>
      <c r="AE188" s="24"/>
      <c r="AF188" s="290"/>
      <c r="AG188" s="281"/>
      <c r="AH188" s="24"/>
      <c r="AI188" s="24"/>
      <c r="AJ188" s="24"/>
      <c r="AK188" s="24"/>
      <c r="AL188" s="24"/>
      <c r="AM188" s="24"/>
      <c r="AN188" s="24"/>
      <c r="AO188" s="24"/>
      <c r="AP188" s="24"/>
      <c r="AQ188" s="24"/>
      <c r="AR188" s="60"/>
      <c r="AS188" s="60"/>
      <c r="AT188" s="60"/>
      <c r="AU188" s="24"/>
      <c r="AV188" s="24"/>
      <c r="AW188" s="24"/>
      <c r="AX188" s="24"/>
      <c r="AY188" s="24"/>
      <c r="AZ188" s="24"/>
      <c r="BA188" s="24"/>
      <c r="BB188" s="58"/>
      <c r="BC188" s="26"/>
      <c r="BD188" s="26"/>
      <c r="BE188" s="57"/>
      <c r="BF188" s="59"/>
      <c r="BG188" s="57"/>
      <c r="BH188" s="59"/>
      <c r="BI188" s="39"/>
      <c r="BJ188" s="39"/>
      <c r="BK188" s="39"/>
      <c r="BL188" s="39"/>
      <c r="BM188" s="39"/>
      <c r="BN188" s="39"/>
      <c r="BO188" s="39"/>
      <c r="BP188" s="39"/>
      <c r="BQ188" s="39"/>
      <c r="BR188" s="39"/>
      <c r="BS188" s="39"/>
      <c r="BT188" s="39"/>
      <c r="BU188" s="39"/>
      <c r="BV188" s="39"/>
      <c r="BW188" s="39"/>
      <c r="BX188" s="39"/>
      <c r="BY188" s="39"/>
      <c r="BZ188" s="39"/>
      <c r="CA188" s="39"/>
      <c r="CB188" s="39"/>
      <c r="CC188" s="39"/>
      <c r="CD188" s="39"/>
      <c r="CE188" s="39"/>
      <c r="CF188" s="39"/>
      <c r="CG188" s="39"/>
      <c r="CH188" s="39"/>
      <c r="CI188" s="39"/>
      <c r="CJ188" s="39"/>
      <c r="CK188" s="39"/>
      <c r="CL188" s="39"/>
      <c r="CM188" s="39"/>
      <c r="CN188" s="39"/>
      <c r="CO188" s="39"/>
      <c r="CP188" s="39"/>
      <c r="CQ188" s="39"/>
      <c r="CR188" s="39"/>
      <c r="CS188" s="39"/>
      <c r="CT188" s="39"/>
      <c r="CU188" s="39"/>
      <c r="CV188" s="39"/>
      <c r="CW188" s="39"/>
      <c r="CX188" s="39"/>
      <c r="CY188" s="39"/>
      <c r="CZ188" s="39"/>
      <c r="DA188" s="39"/>
      <c r="DB188" s="39"/>
      <c r="DC188" s="39"/>
      <c r="DD188" s="39"/>
      <c r="DE188" s="39"/>
      <c r="DF188" s="39"/>
      <c r="DG188" s="39"/>
      <c r="DH188" s="39"/>
      <c r="DI188" s="39"/>
      <c r="DJ188" s="39"/>
      <c r="DK188" s="39"/>
      <c r="DL188" s="39"/>
      <c r="DM188" s="39"/>
      <c r="DN188" s="39"/>
      <c r="DO188" s="39"/>
      <c r="DP188" s="39"/>
      <c r="DQ188" s="39"/>
      <c r="DR188" s="39"/>
      <c r="DS188" s="39"/>
      <c r="DT188" s="39"/>
      <c r="DU188" s="39"/>
      <c r="DV188" s="39"/>
      <c r="DW188" s="39"/>
      <c r="DX188" s="39"/>
    </row>
    <row r="189" spans="1:128" s="25" customFormat="1" ht="25.5" hidden="1" x14ac:dyDescent="0.2">
      <c r="A189" s="627"/>
      <c r="B189" s="27"/>
      <c r="C189" s="366" t="str">
        <f>'CONTEXTO E IDENTIFICACIÓN'!D$88</f>
        <v>Gestión de Talento Humano</v>
      </c>
      <c r="D189" s="366" t="str">
        <f>'CONTEXTO E IDENTIFICACIÓN'!F$88</f>
        <v>Provisión de Empleo y Compensación</v>
      </c>
      <c r="E189" s="630"/>
      <c r="F189" s="633"/>
      <c r="G189" s="636"/>
      <c r="H189" s="318">
        <v>3</v>
      </c>
      <c r="I189" s="274"/>
      <c r="J189" s="275"/>
      <c r="K189" s="275"/>
      <c r="L189" s="275" t="str">
        <f t="shared" si="57"/>
        <v xml:space="preserve">  </v>
      </c>
      <c r="M189" s="274"/>
      <c r="N189" s="24"/>
      <c r="O189" s="255"/>
      <c r="P189" s="252" t="str">
        <f>+IF(O189=FÓRMULAS!$E$4,FÓRMULAS!$F$4,IF(O189=FÓRMULAS!$E$5,FÓRMULAS!$F$5,IF(O189=FÓRMULAS!$E$6,FÓRMULAS!$F$6,"")))</f>
        <v/>
      </c>
      <c r="Q189" s="252" t="str">
        <f>+IF(OR(O189=FÓRMULAS!$O$4,O189=FÓRMULAS!$O$5),FÓRMULAS!$P$5,IF(O189=FÓRMULAS!$O$6,FÓRMULAS!$P$6,""))</f>
        <v/>
      </c>
      <c r="R189" s="255"/>
      <c r="S189" s="252" t="str">
        <f>+IF(R189=FÓRMULAS!$H$4,FÓRMULAS!$I$4,IF(R189=FÓRMULAS!$H$5,FÓRMULAS!$I$5,""))</f>
        <v/>
      </c>
      <c r="T189" s="260"/>
      <c r="U189" s="260"/>
      <c r="V189" s="260"/>
      <c r="W189" s="252" t="str">
        <f t="shared" si="58"/>
        <v/>
      </c>
      <c r="X189" s="252">
        <f>IF(Q189=FÓRMULAS!$P$5,F$187-(F$187*W189),F$187)</f>
        <v>0.6</v>
      </c>
      <c r="Y189" s="322">
        <f>IF(Q189=FÓRMULAS!$P$6,G$187-(G$187*W189),G$187)</f>
        <v>0.6</v>
      </c>
      <c r="Z189" s="639"/>
      <c r="AA189" s="642"/>
      <c r="AB189" s="325"/>
      <c r="AC189" s="24"/>
      <c r="AD189" s="24"/>
      <c r="AE189" s="24"/>
      <c r="AF189" s="290"/>
      <c r="AG189" s="281"/>
      <c r="AH189" s="24"/>
      <c r="AI189" s="24"/>
      <c r="AJ189" s="24"/>
      <c r="AK189" s="24"/>
      <c r="AL189" s="24"/>
      <c r="AM189" s="24"/>
      <c r="AN189" s="24"/>
      <c r="AO189" s="24"/>
      <c r="AP189" s="24"/>
      <c r="AQ189" s="24"/>
      <c r="AR189" s="60"/>
      <c r="AS189" s="60"/>
      <c r="AT189" s="60"/>
      <c r="AU189" s="24"/>
      <c r="AV189" s="24"/>
      <c r="AW189" s="24"/>
      <c r="AX189" s="24"/>
      <c r="AY189" s="24"/>
      <c r="AZ189" s="24"/>
      <c r="BA189" s="24"/>
      <c r="BB189" s="58"/>
      <c r="BC189" s="26"/>
      <c r="BD189" s="26"/>
      <c r="BE189" s="57"/>
      <c r="BF189" s="59"/>
      <c r="BG189" s="57"/>
      <c r="BH189" s="59"/>
      <c r="BI189" s="39"/>
      <c r="BJ189" s="39"/>
      <c r="BK189" s="39"/>
      <c r="BL189" s="39"/>
      <c r="BM189" s="39"/>
      <c r="BN189" s="39"/>
      <c r="BO189" s="39"/>
      <c r="BP189" s="39"/>
      <c r="BQ189" s="39"/>
      <c r="BR189" s="39"/>
      <c r="BS189" s="39"/>
      <c r="BT189" s="39"/>
      <c r="BU189" s="39"/>
      <c r="BV189" s="39"/>
      <c r="BW189" s="39"/>
      <c r="BX189" s="39"/>
      <c r="BY189" s="39"/>
      <c r="BZ189" s="39"/>
      <c r="CA189" s="39"/>
      <c r="CB189" s="39"/>
      <c r="CC189" s="39"/>
      <c r="CD189" s="39"/>
      <c r="CE189" s="39"/>
      <c r="CF189" s="39"/>
      <c r="CG189" s="39"/>
      <c r="CH189" s="39"/>
      <c r="CI189" s="39"/>
      <c r="CJ189" s="39"/>
      <c r="CK189" s="39"/>
      <c r="CL189" s="39"/>
      <c r="CM189" s="39"/>
      <c r="CN189" s="39"/>
      <c r="CO189" s="39"/>
      <c r="CP189" s="39"/>
      <c r="CQ189" s="39"/>
      <c r="CR189" s="39"/>
      <c r="CS189" s="39"/>
      <c r="CT189" s="39"/>
      <c r="CU189" s="39"/>
      <c r="CV189" s="39"/>
      <c r="CW189" s="39"/>
      <c r="CX189" s="39"/>
      <c r="CY189" s="39"/>
      <c r="CZ189" s="39"/>
      <c r="DA189" s="39"/>
      <c r="DB189" s="39"/>
      <c r="DC189" s="39"/>
      <c r="DD189" s="39"/>
      <c r="DE189" s="39"/>
      <c r="DF189" s="39"/>
      <c r="DG189" s="39"/>
      <c r="DH189" s="39"/>
      <c r="DI189" s="39"/>
      <c r="DJ189" s="39"/>
      <c r="DK189" s="39"/>
      <c r="DL189" s="39"/>
      <c r="DM189" s="39"/>
      <c r="DN189" s="39"/>
      <c r="DO189" s="39"/>
      <c r="DP189" s="39"/>
      <c r="DQ189" s="39"/>
      <c r="DR189" s="39"/>
      <c r="DS189" s="39"/>
      <c r="DT189" s="39"/>
      <c r="DU189" s="39"/>
      <c r="DV189" s="39"/>
      <c r="DW189" s="39"/>
      <c r="DX189" s="39"/>
    </row>
    <row r="190" spans="1:128" s="25" customFormat="1" ht="26.25" hidden="1" thickBot="1" x14ac:dyDescent="0.25">
      <c r="A190" s="628"/>
      <c r="B190" s="291"/>
      <c r="C190" s="367" t="str">
        <f>'CONTEXTO E IDENTIFICACIÓN'!D$88</f>
        <v>Gestión de Talento Humano</v>
      </c>
      <c r="D190" s="367" t="str">
        <f>'CONTEXTO E IDENTIFICACIÓN'!F$88</f>
        <v>Provisión de Empleo y Compensación</v>
      </c>
      <c r="E190" s="631"/>
      <c r="F190" s="634"/>
      <c r="G190" s="637"/>
      <c r="H190" s="319">
        <v>4</v>
      </c>
      <c r="I190" s="292"/>
      <c r="J190" s="293"/>
      <c r="K190" s="293"/>
      <c r="L190" s="293" t="str">
        <f t="shared" si="57"/>
        <v xml:space="preserve">  </v>
      </c>
      <c r="M190" s="292"/>
      <c r="N190" s="294"/>
      <c r="O190" s="256"/>
      <c r="P190" s="253" t="str">
        <f>+IF(O190=FÓRMULAS!$E$4,FÓRMULAS!$F$4,IF(O190=FÓRMULAS!$E$5,FÓRMULAS!$F$5,IF(O190=FÓRMULAS!$E$6,FÓRMULAS!$F$6,"")))</f>
        <v/>
      </c>
      <c r="Q190" s="253" t="str">
        <f>+IF(OR(O190=FÓRMULAS!$O$4,O190=FÓRMULAS!$O$5),FÓRMULAS!$P$5,IF(O190=FÓRMULAS!$O$6,FÓRMULAS!$P$6,""))</f>
        <v/>
      </c>
      <c r="R190" s="256"/>
      <c r="S190" s="253" t="str">
        <f>+IF(R190=FÓRMULAS!$H$4,FÓRMULAS!$I$4,IF(R190=FÓRMULAS!$H$5,FÓRMULAS!$I$5,""))</f>
        <v/>
      </c>
      <c r="T190" s="261"/>
      <c r="U190" s="261"/>
      <c r="V190" s="261"/>
      <c r="W190" s="253" t="str">
        <f t="shared" si="58"/>
        <v/>
      </c>
      <c r="X190" s="253">
        <f>IF(Q190=FÓRMULAS!$P$5,F$187-(F$187*W190),F$187)</f>
        <v>0.6</v>
      </c>
      <c r="Y190" s="323">
        <f>IF(Q190=FÓRMULAS!$P$6,G$187-(G$187*W190),G$187)</f>
        <v>0.6</v>
      </c>
      <c r="Z190" s="640"/>
      <c r="AA190" s="643"/>
      <c r="AB190" s="326"/>
      <c r="AC190" s="294"/>
      <c r="AD190" s="294"/>
      <c r="AE190" s="294"/>
      <c r="AF190" s="295"/>
      <c r="AG190" s="281"/>
      <c r="AH190" s="24"/>
      <c r="AI190" s="24"/>
      <c r="AJ190" s="24"/>
      <c r="AK190" s="24"/>
      <c r="AL190" s="24"/>
      <c r="AM190" s="24"/>
      <c r="AN190" s="24"/>
      <c r="AO190" s="24"/>
      <c r="AP190" s="24"/>
      <c r="AQ190" s="24"/>
      <c r="AR190" s="60"/>
      <c r="AS190" s="60"/>
      <c r="AT190" s="60"/>
      <c r="AU190" s="24"/>
      <c r="AV190" s="24"/>
      <c r="AW190" s="24"/>
      <c r="AX190" s="24"/>
      <c r="AY190" s="24"/>
      <c r="AZ190" s="24"/>
      <c r="BA190" s="24"/>
      <c r="BB190" s="58"/>
      <c r="BC190" s="26"/>
      <c r="BD190" s="26"/>
      <c r="BE190" s="57"/>
      <c r="BF190" s="59"/>
      <c r="BG190" s="57"/>
      <c r="BH190" s="59"/>
      <c r="BI190" s="39"/>
      <c r="BJ190" s="39"/>
      <c r="BK190" s="39"/>
      <c r="BL190" s="39"/>
      <c r="BM190" s="39"/>
      <c r="BN190" s="39"/>
      <c r="BO190" s="39"/>
      <c r="BP190" s="39"/>
      <c r="BQ190" s="39"/>
      <c r="BR190" s="39"/>
      <c r="BS190" s="39"/>
      <c r="BT190" s="39"/>
      <c r="BU190" s="39"/>
      <c r="BV190" s="39"/>
      <c r="BW190" s="39"/>
      <c r="BX190" s="39"/>
      <c r="BY190" s="39"/>
      <c r="BZ190" s="39"/>
      <c r="CA190" s="39"/>
      <c r="CB190" s="39"/>
      <c r="CC190" s="39"/>
      <c r="CD190" s="39"/>
      <c r="CE190" s="39"/>
      <c r="CF190" s="39"/>
      <c r="CG190" s="39"/>
      <c r="CH190" s="39"/>
      <c r="CI190" s="39"/>
      <c r="CJ190" s="39"/>
      <c r="CK190" s="39"/>
      <c r="CL190" s="39"/>
      <c r="CM190" s="39"/>
      <c r="CN190" s="39"/>
      <c r="CO190" s="39"/>
      <c r="CP190" s="39"/>
      <c r="CQ190" s="39"/>
      <c r="CR190" s="39"/>
      <c r="CS190" s="39"/>
      <c r="CT190" s="39"/>
      <c r="CU190" s="39"/>
      <c r="CV190" s="39"/>
      <c r="CW190" s="39"/>
      <c r="CX190" s="39"/>
      <c r="CY190" s="39"/>
      <c r="CZ190" s="39"/>
      <c r="DA190" s="39"/>
      <c r="DB190" s="39"/>
      <c r="DC190" s="39"/>
      <c r="DD190" s="39"/>
      <c r="DE190" s="39"/>
      <c r="DF190" s="39"/>
      <c r="DG190" s="39"/>
      <c r="DH190" s="39"/>
      <c r="DI190" s="39"/>
      <c r="DJ190" s="39"/>
      <c r="DK190" s="39"/>
      <c r="DL190" s="39"/>
      <c r="DM190" s="39"/>
      <c r="DN190" s="39"/>
      <c r="DO190" s="39"/>
      <c r="DP190" s="39"/>
      <c r="DQ190" s="39"/>
      <c r="DR190" s="39"/>
      <c r="DS190" s="39"/>
      <c r="DT190" s="39"/>
      <c r="DU190" s="39"/>
      <c r="DV190" s="39"/>
      <c r="DW190" s="39"/>
      <c r="DX190" s="39"/>
    </row>
    <row r="191" spans="1:128" s="25" customFormat="1" ht="99.75" hidden="1" customHeight="1" x14ac:dyDescent="0.2">
      <c r="A191" s="626" t="str">
        <f>'CONTEXTO E IDENTIFICACIÓN'!A89</f>
        <v>R35</v>
      </c>
      <c r="B191" s="285" t="s">
        <v>48</v>
      </c>
      <c r="C191" s="365" t="str">
        <f>'CONTEXTO E IDENTIFICACIÓN'!D$89</f>
        <v>Gestión de Talento Humano</v>
      </c>
      <c r="D191" s="365" t="str">
        <f>'CONTEXTO E IDENTIFICACIÓN'!F$89</f>
        <v>Formación y Gestión del Desempeño</v>
      </c>
      <c r="E191" s="629" t="str">
        <f>'CONTEXTO E IDENTIFICACIÓN'!N89</f>
        <v xml:space="preserve">Posibilidad de pérdida Económica y Reputacional por la generación de factores que afecten la no transferencia del conocimiento. debido a:
1. Incumplimiento del  Procedimiento
2. Retrasos en la ejecución de las estrategias para el cumplimiento de transferencia del conocimiento.
</v>
      </c>
      <c r="F191" s="632">
        <f>'PROB E IMPACTO INHERENTE'!H43</f>
        <v>0.4</v>
      </c>
      <c r="G191" s="635">
        <f>'PROB E IMPACTO INHERENTE'!P43</f>
        <v>0.6</v>
      </c>
      <c r="H191" s="317">
        <v>1</v>
      </c>
      <c r="I191" s="286" t="s">
        <v>995</v>
      </c>
      <c r="J191" s="287" t="s">
        <v>996</v>
      </c>
      <c r="K191" s="287" t="s">
        <v>997</v>
      </c>
      <c r="L191" s="287" t="str">
        <f t="shared" si="57"/>
        <v xml:space="preserve">El Responsable del subproceso de formación y Gestión del Desempeño, realiza seguimiento trimestral al proceso de transferencia del conocimiento a través de la verificación y validación de las actividades programada y su cumplimiento, contrastando con los  informes mensuales (PIC y bienestar e Incentivos), con el soporte de las evidencias subidas en el Drive y  en caso de no realizar la actividad  se hará la  reprogramación correspondiente. 
Evidencias:  Informe Trimestral  soportado con las evidencias en DRIVE y/o reporte del indicador de cumplimiento </v>
      </c>
      <c r="M191" s="286" t="s">
        <v>174</v>
      </c>
      <c r="N191" s="288" t="s">
        <v>7</v>
      </c>
      <c r="O191" s="254" t="s">
        <v>16</v>
      </c>
      <c r="P191" s="251">
        <f>+IF(O191=FÓRMULAS!$E$4,FÓRMULAS!$F$4,IF(O191=FÓRMULAS!$E$5,FÓRMULAS!$F$5,IF(O191=FÓRMULAS!$E$6,FÓRMULAS!$F$6,"")))</f>
        <v>0.25</v>
      </c>
      <c r="Q191" s="251" t="str">
        <f>+IF(OR(O191=FÓRMULAS!$O$4,O191=FÓRMULAS!$O$5),FÓRMULAS!$P$5,IF(O191=FÓRMULAS!$O$6,FÓRMULAS!$P$6,""))</f>
        <v>Probabilidad</v>
      </c>
      <c r="R191" s="254" t="s">
        <v>103</v>
      </c>
      <c r="S191" s="251">
        <f>+IF(R191=FÓRMULAS!$H$4,FÓRMULAS!$I$4,IF(R191=FÓRMULAS!$H$5,FÓRMULAS!$I$5,""))</f>
        <v>0.15</v>
      </c>
      <c r="T191" s="259" t="s">
        <v>902</v>
      </c>
      <c r="U191" s="259" t="s">
        <v>903</v>
      </c>
      <c r="V191" s="259" t="s">
        <v>904</v>
      </c>
      <c r="W191" s="251">
        <f t="shared" si="58"/>
        <v>0.4</v>
      </c>
      <c r="X191" s="251">
        <f>IF(Q191=FÓRMULAS!$P$5,F$191-(F$191*W191),F$191)</f>
        <v>0.24</v>
      </c>
      <c r="Y191" s="321">
        <f>IF(Q191=FÓRMULAS!$P$6,G$191-(G$191*W191),G$191)</f>
        <v>0.6</v>
      </c>
      <c r="Z191" s="638">
        <f t="shared" ref="Z191:AA191" si="60">+IF(X194="","",X194)</f>
        <v>0.4</v>
      </c>
      <c r="AA191" s="641">
        <f t="shared" si="60"/>
        <v>0.6</v>
      </c>
      <c r="AB191" s="324">
        <v>4</v>
      </c>
      <c r="AC191" s="288">
        <v>1</v>
      </c>
      <c r="AD191" s="288">
        <v>1</v>
      </c>
      <c r="AE191" s="288">
        <v>1</v>
      </c>
      <c r="AF191" s="289">
        <v>1</v>
      </c>
      <c r="AG191" s="281" t="s">
        <v>19</v>
      </c>
      <c r="AH191" s="24" t="s">
        <v>16</v>
      </c>
      <c r="AI191" s="24" t="s">
        <v>6</v>
      </c>
      <c r="AJ191" s="24" t="s">
        <v>6</v>
      </c>
      <c r="AK191" s="24" t="s">
        <v>6</v>
      </c>
      <c r="AL191" s="24" t="s">
        <v>23</v>
      </c>
      <c r="AM191" s="24" t="s">
        <v>103</v>
      </c>
      <c r="AN191" s="24" t="s">
        <v>87</v>
      </c>
      <c r="AO191" s="24" t="s">
        <v>89</v>
      </c>
      <c r="AP191" s="24" t="s">
        <v>91</v>
      </c>
      <c r="AQ191" s="24" t="s">
        <v>99</v>
      </c>
      <c r="AR191" s="51" t="s">
        <v>94</v>
      </c>
      <c r="AS191" s="51" t="s">
        <v>96</v>
      </c>
      <c r="AT191" s="51" t="s">
        <v>98</v>
      </c>
      <c r="AU191" s="24">
        <v>15</v>
      </c>
      <c r="AV191" s="24">
        <v>15</v>
      </c>
      <c r="AW191" s="24">
        <v>15</v>
      </c>
      <c r="AX191" s="24">
        <v>15</v>
      </c>
      <c r="AY191" s="24">
        <v>15</v>
      </c>
      <c r="AZ191" s="24">
        <v>15</v>
      </c>
      <c r="BA191" s="24">
        <v>10</v>
      </c>
      <c r="BB191" s="49">
        <v>100</v>
      </c>
      <c r="BC191" s="26" t="s">
        <v>138</v>
      </c>
      <c r="BD191" s="26" t="s">
        <v>138</v>
      </c>
      <c r="BE191" s="50">
        <v>2</v>
      </c>
      <c r="BF191" s="48">
        <v>2</v>
      </c>
      <c r="BG191" s="50">
        <v>2</v>
      </c>
      <c r="BH191" s="48">
        <v>2</v>
      </c>
      <c r="BI191" s="39"/>
      <c r="BJ191" s="39"/>
      <c r="BK191" s="39"/>
      <c r="BL191" s="39"/>
      <c r="BM191" s="39"/>
      <c r="BN191" s="39"/>
      <c r="BO191" s="39"/>
      <c r="BP191" s="39"/>
      <c r="BQ191" s="39"/>
      <c r="BR191" s="39"/>
      <c r="BS191" s="39"/>
      <c r="BT191" s="39"/>
      <c r="BU191" s="39"/>
      <c r="BV191" s="39"/>
      <c r="BW191" s="39"/>
      <c r="BX191" s="39"/>
      <c r="BY191" s="39"/>
      <c r="BZ191" s="39"/>
      <c r="CA191" s="39"/>
      <c r="CB191" s="39"/>
      <c r="CC191" s="39"/>
      <c r="CD191" s="39"/>
      <c r="CE191" s="39"/>
      <c r="CF191" s="39"/>
      <c r="CG191" s="39"/>
      <c r="CH191" s="39"/>
      <c r="CI191" s="39"/>
      <c r="CJ191" s="39"/>
      <c r="CK191" s="39"/>
      <c r="CL191" s="39"/>
      <c r="CM191" s="39"/>
      <c r="CN191" s="39"/>
      <c r="CO191" s="39"/>
      <c r="CP191" s="39"/>
      <c r="CQ191" s="39"/>
      <c r="CR191" s="39"/>
      <c r="CS191" s="39"/>
      <c r="CT191" s="39"/>
      <c r="CU191" s="39"/>
      <c r="CV191" s="39"/>
      <c r="CW191" s="39"/>
      <c r="CX191" s="39"/>
      <c r="CY191" s="39"/>
      <c r="CZ191" s="39"/>
      <c r="DA191" s="39"/>
      <c r="DB191" s="39"/>
      <c r="DC191" s="39"/>
      <c r="DD191" s="39"/>
      <c r="DE191" s="39"/>
      <c r="DF191" s="39"/>
      <c r="DG191" s="39"/>
      <c r="DH191" s="39"/>
      <c r="DI191" s="39"/>
      <c r="DJ191" s="39"/>
      <c r="DK191" s="39"/>
      <c r="DL191" s="39"/>
      <c r="DM191" s="39"/>
      <c r="DN191" s="39"/>
      <c r="DO191" s="39"/>
      <c r="DP191" s="39"/>
      <c r="DQ191" s="39"/>
      <c r="DR191" s="39"/>
      <c r="DS191" s="39"/>
      <c r="DT191" s="39"/>
      <c r="DU191" s="39"/>
      <c r="DV191" s="39"/>
      <c r="DW191" s="39"/>
      <c r="DX191" s="39"/>
    </row>
    <row r="192" spans="1:128" s="25" customFormat="1" ht="21" hidden="1" customHeight="1" x14ac:dyDescent="0.2">
      <c r="A192" s="627"/>
      <c r="B192" s="27"/>
      <c r="C192" s="366" t="str">
        <f>'CONTEXTO E IDENTIFICACIÓN'!D$89</f>
        <v>Gestión de Talento Humano</v>
      </c>
      <c r="D192" s="366" t="str">
        <f>'CONTEXTO E IDENTIFICACIÓN'!F$89</f>
        <v>Formación y Gestión del Desempeño</v>
      </c>
      <c r="E192" s="630"/>
      <c r="F192" s="633"/>
      <c r="G192" s="636"/>
      <c r="H192" s="318">
        <v>2</v>
      </c>
      <c r="I192" s="274"/>
      <c r="J192" s="275"/>
      <c r="K192" s="275"/>
      <c r="L192" s="275" t="str">
        <f t="shared" si="57"/>
        <v xml:space="preserve">  </v>
      </c>
      <c r="M192" s="274"/>
      <c r="N192" s="24"/>
      <c r="O192" s="255"/>
      <c r="P192" s="252" t="str">
        <f>+IF(O192=FÓRMULAS!$E$4,FÓRMULAS!$F$4,IF(O192=FÓRMULAS!$E$5,FÓRMULAS!$F$5,IF(O192=FÓRMULAS!$E$6,FÓRMULAS!$F$6,"")))</f>
        <v/>
      </c>
      <c r="Q192" s="252" t="str">
        <f>+IF(OR(O192=FÓRMULAS!$O$4,O192=FÓRMULAS!$O$5),FÓRMULAS!$P$5,IF(O192=FÓRMULAS!$O$6,FÓRMULAS!$P$6,""))</f>
        <v/>
      </c>
      <c r="R192" s="255"/>
      <c r="S192" s="252" t="str">
        <f>+IF(R192=FÓRMULAS!$H$4,FÓRMULAS!$I$4,IF(R192=FÓRMULAS!$H$5,FÓRMULAS!$I$5,""))</f>
        <v/>
      </c>
      <c r="T192" s="260"/>
      <c r="U192" s="260"/>
      <c r="V192" s="260"/>
      <c r="W192" s="252" t="str">
        <f t="shared" si="58"/>
        <v/>
      </c>
      <c r="X192" s="252">
        <f>IF(Q192=FÓRMULAS!$P$5,F$191-(F$191*W192),F$191)</f>
        <v>0.4</v>
      </c>
      <c r="Y192" s="322">
        <f>IF(Q192=FÓRMULAS!$P$6,G$191-(G$191*W192),G$191)</f>
        <v>0.6</v>
      </c>
      <c r="Z192" s="639"/>
      <c r="AA192" s="642"/>
      <c r="AB192" s="325"/>
      <c r="AC192" s="24"/>
      <c r="AD192" s="24"/>
      <c r="AE192" s="24"/>
      <c r="AF192" s="290"/>
      <c r="AG192" s="281"/>
      <c r="AH192" s="24"/>
      <c r="AI192" s="24"/>
      <c r="AJ192" s="24"/>
      <c r="AK192" s="24"/>
      <c r="AL192" s="24"/>
      <c r="AM192" s="24"/>
      <c r="AN192" s="24"/>
      <c r="AO192" s="24"/>
      <c r="AP192" s="24"/>
      <c r="AQ192" s="24"/>
      <c r="AR192" s="60"/>
      <c r="AS192" s="60"/>
      <c r="AT192" s="60"/>
      <c r="AU192" s="24"/>
      <c r="AV192" s="24"/>
      <c r="AW192" s="24"/>
      <c r="AX192" s="24"/>
      <c r="AY192" s="24"/>
      <c r="AZ192" s="24"/>
      <c r="BA192" s="24"/>
      <c r="BB192" s="58"/>
      <c r="BC192" s="26"/>
      <c r="BD192" s="26"/>
      <c r="BE192" s="57"/>
      <c r="BF192" s="59"/>
      <c r="BG192" s="57"/>
      <c r="BH192" s="59"/>
      <c r="BI192" s="39"/>
      <c r="BJ192" s="39"/>
      <c r="BK192" s="39"/>
      <c r="BL192" s="39"/>
      <c r="BM192" s="39"/>
      <c r="BN192" s="39"/>
      <c r="BO192" s="39"/>
      <c r="BP192" s="39"/>
      <c r="BQ192" s="39"/>
      <c r="BR192" s="39"/>
      <c r="BS192" s="39"/>
      <c r="BT192" s="39"/>
      <c r="BU192" s="39"/>
      <c r="BV192" s="39"/>
      <c r="BW192" s="39"/>
      <c r="BX192" s="39"/>
      <c r="BY192" s="39"/>
      <c r="BZ192" s="39"/>
      <c r="CA192" s="39"/>
      <c r="CB192" s="39"/>
      <c r="CC192" s="39"/>
      <c r="CD192" s="39"/>
      <c r="CE192" s="39"/>
      <c r="CF192" s="39"/>
      <c r="CG192" s="39"/>
      <c r="CH192" s="39"/>
      <c r="CI192" s="39"/>
      <c r="CJ192" s="39"/>
      <c r="CK192" s="39"/>
      <c r="CL192" s="39"/>
      <c r="CM192" s="39"/>
      <c r="CN192" s="39"/>
      <c r="CO192" s="39"/>
      <c r="CP192" s="39"/>
      <c r="CQ192" s="39"/>
      <c r="CR192" s="39"/>
      <c r="CS192" s="39"/>
      <c r="CT192" s="39"/>
      <c r="CU192" s="39"/>
      <c r="CV192" s="39"/>
      <c r="CW192" s="39"/>
      <c r="CX192" s="39"/>
      <c r="CY192" s="39"/>
      <c r="CZ192" s="39"/>
      <c r="DA192" s="39"/>
      <c r="DB192" s="39"/>
      <c r="DC192" s="39"/>
      <c r="DD192" s="39"/>
      <c r="DE192" s="39"/>
      <c r="DF192" s="39"/>
      <c r="DG192" s="39"/>
      <c r="DH192" s="39"/>
      <c r="DI192" s="39"/>
      <c r="DJ192" s="39"/>
      <c r="DK192" s="39"/>
      <c r="DL192" s="39"/>
      <c r="DM192" s="39"/>
      <c r="DN192" s="39"/>
      <c r="DO192" s="39"/>
      <c r="DP192" s="39"/>
      <c r="DQ192" s="39"/>
      <c r="DR192" s="39"/>
      <c r="DS192" s="39"/>
      <c r="DT192" s="39"/>
      <c r="DU192" s="39"/>
      <c r="DV192" s="39"/>
      <c r="DW192" s="39"/>
      <c r="DX192" s="39"/>
    </row>
    <row r="193" spans="1:128" s="25" customFormat="1" ht="18" hidden="1" customHeight="1" x14ac:dyDescent="0.2">
      <c r="A193" s="627"/>
      <c r="B193" s="27"/>
      <c r="C193" s="366" t="str">
        <f>'CONTEXTO E IDENTIFICACIÓN'!D$89</f>
        <v>Gestión de Talento Humano</v>
      </c>
      <c r="D193" s="366" t="str">
        <f>'CONTEXTO E IDENTIFICACIÓN'!F$89</f>
        <v>Formación y Gestión del Desempeño</v>
      </c>
      <c r="E193" s="630"/>
      <c r="F193" s="633"/>
      <c r="G193" s="636"/>
      <c r="H193" s="318">
        <v>3</v>
      </c>
      <c r="I193" s="274"/>
      <c r="J193" s="275"/>
      <c r="K193" s="275"/>
      <c r="L193" s="275" t="str">
        <f t="shared" si="57"/>
        <v xml:space="preserve">  </v>
      </c>
      <c r="M193" s="274"/>
      <c r="N193" s="24"/>
      <c r="O193" s="255"/>
      <c r="P193" s="252" t="str">
        <f>+IF(O193=FÓRMULAS!$E$4,FÓRMULAS!$F$4,IF(O193=FÓRMULAS!$E$5,FÓRMULAS!$F$5,IF(O193=FÓRMULAS!$E$6,FÓRMULAS!$F$6,"")))</f>
        <v/>
      </c>
      <c r="Q193" s="252" t="str">
        <f>+IF(OR(O193=FÓRMULAS!$O$4,O193=FÓRMULAS!$O$5),FÓRMULAS!$P$5,IF(O193=FÓRMULAS!$O$6,FÓRMULAS!$P$6,""))</f>
        <v/>
      </c>
      <c r="R193" s="255"/>
      <c r="S193" s="252" t="str">
        <f>+IF(R193=FÓRMULAS!$H$4,FÓRMULAS!$I$4,IF(R193=FÓRMULAS!$H$5,FÓRMULAS!$I$5,""))</f>
        <v/>
      </c>
      <c r="T193" s="260"/>
      <c r="U193" s="260"/>
      <c r="V193" s="260"/>
      <c r="W193" s="252" t="str">
        <f t="shared" si="58"/>
        <v/>
      </c>
      <c r="X193" s="252">
        <f>IF(Q193=FÓRMULAS!$P$5,F$191-(F$191*W193),F$191)</f>
        <v>0.4</v>
      </c>
      <c r="Y193" s="322">
        <f>IF(Q193=FÓRMULAS!$P$6,G$191-(G$191*W193),G$191)</f>
        <v>0.6</v>
      </c>
      <c r="Z193" s="639"/>
      <c r="AA193" s="642"/>
      <c r="AB193" s="325"/>
      <c r="AC193" s="24"/>
      <c r="AD193" s="24"/>
      <c r="AE193" s="24"/>
      <c r="AF193" s="290"/>
      <c r="AG193" s="281"/>
      <c r="AH193" s="24"/>
      <c r="AI193" s="24"/>
      <c r="AJ193" s="24"/>
      <c r="AK193" s="24"/>
      <c r="AL193" s="24"/>
      <c r="AM193" s="24"/>
      <c r="AN193" s="24"/>
      <c r="AO193" s="24"/>
      <c r="AP193" s="24"/>
      <c r="AQ193" s="24"/>
      <c r="AR193" s="60"/>
      <c r="AS193" s="60"/>
      <c r="AT193" s="60"/>
      <c r="AU193" s="24"/>
      <c r="AV193" s="24"/>
      <c r="AW193" s="24"/>
      <c r="AX193" s="24"/>
      <c r="AY193" s="24"/>
      <c r="AZ193" s="24"/>
      <c r="BA193" s="24"/>
      <c r="BB193" s="58"/>
      <c r="BC193" s="26"/>
      <c r="BD193" s="26"/>
      <c r="BE193" s="57"/>
      <c r="BF193" s="59"/>
      <c r="BG193" s="57"/>
      <c r="BH193" s="59"/>
      <c r="BI193" s="39"/>
      <c r="BJ193" s="39"/>
      <c r="BK193" s="39"/>
      <c r="BL193" s="39"/>
      <c r="BM193" s="39"/>
      <c r="BN193" s="39"/>
      <c r="BO193" s="39"/>
      <c r="BP193" s="39"/>
      <c r="BQ193" s="39"/>
      <c r="BR193" s="39"/>
      <c r="BS193" s="39"/>
      <c r="BT193" s="39"/>
      <c r="BU193" s="39"/>
      <c r="BV193" s="39"/>
      <c r="BW193" s="39"/>
      <c r="BX193" s="39"/>
      <c r="BY193" s="39"/>
      <c r="BZ193" s="39"/>
      <c r="CA193" s="39"/>
      <c r="CB193" s="39"/>
      <c r="CC193" s="39"/>
      <c r="CD193" s="39"/>
      <c r="CE193" s="39"/>
      <c r="CF193" s="39"/>
      <c r="CG193" s="39"/>
      <c r="CH193" s="39"/>
      <c r="CI193" s="39"/>
      <c r="CJ193" s="39"/>
      <c r="CK193" s="39"/>
      <c r="CL193" s="39"/>
      <c r="CM193" s="39"/>
      <c r="CN193" s="39"/>
      <c r="CO193" s="39"/>
      <c r="CP193" s="39"/>
      <c r="CQ193" s="39"/>
      <c r="CR193" s="39"/>
      <c r="CS193" s="39"/>
      <c r="CT193" s="39"/>
      <c r="CU193" s="39"/>
      <c r="CV193" s="39"/>
      <c r="CW193" s="39"/>
      <c r="CX193" s="39"/>
      <c r="CY193" s="39"/>
      <c r="CZ193" s="39"/>
      <c r="DA193" s="39"/>
      <c r="DB193" s="39"/>
      <c r="DC193" s="39"/>
      <c r="DD193" s="39"/>
      <c r="DE193" s="39"/>
      <c r="DF193" s="39"/>
      <c r="DG193" s="39"/>
      <c r="DH193" s="39"/>
      <c r="DI193" s="39"/>
      <c r="DJ193" s="39"/>
      <c r="DK193" s="39"/>
      <c r="DL193" s="39"/>
      <c r="DM193" s="39"/>
      <c r="DN193" s="39"/>
      <c r="DO193" s="39"/>
      <c r="DP193" s="39"/>
      <c r="DQ193" s="39"/>
      <c r="DR193" s="39"/>
      <c r="DS193" s="39"/>
      <c r="DT193" s="39"/>
      <c r="DU193" s="39"/>
      <c r="DV193" s="39"/>
      <c r="DW193" s="39"/>
      <c r="DX193" s="39"/>
    </row>
    <row r="194" spans="1:128" s="25" customFormat="1" ht="18" hidden="1" customHeight="1" thickBot="1" x14ac:dyDescent="0.25">
      <c r="A194" s="628"/>
      <c r="B194" s="291"/>
      <c r="C194" s="367" t="str">
        <f>'CONTEXTO E IDENTIFICACIÓN'!D$89</f>
        <v>Gestión de Talento Humano</v>
      </c>
      <c r="D194" s="367" t="str">
        <f>'CONTEXTO E IDENTIFICACIÓN'!F$89</f>
        <v>Formación y Gestión del Desempeño</v>
      </c>
      <c r="E194" s="631"/>
      <c r="F194" s="634"/>
      <c r="G194" s="637"/>
      <c r="H194" s="319">
        <v>4</v>
      </c>
      <c r="I194" s="292"/>
      <c r="J194" s="293"/>
      <c r="K194" s="293"/>
      <c r="L194" s="293" t="str">
        <f t="shared" si="57"/>
        <v xml:space="preserve">  </v>
      </c>
      <c r="M194" s="292"/>
      <c r="N194" s="294"/>
      <c r="O194" s="256"/>
      <c r="P194" s="253" t="str">
        <f>+IF(O194=FÓRMULAS!$E$4,FÓRMULAS!$F$4,IF(O194=FÓRMULAS!$E$5,FÓRMULAS!$F$5,IF(O194=FÓRMULAS!$E$6,FÓRMULAS!$F$6,"")))</f>
        <v/>
      </c>
      <c r="Q194" s="253" t="str">
        <f>+IF(OR(O194=FÓRMULAS!$O$4,O194=FÓRMULAS!$O$5),FÓRMULAS!$P$5,IF(O194=FÓRMULAS!$O$6,FÓRMULAS!$P$6,""))</f>
        <v/>
      </c>
      <c r="R194" s="256"/>
      <c r="S194" s="253" t="str">
        <f>+IF(R194=FÓRMULAS!$H$4,FÓRMULAS!$I$4,IF(R194=FÓRMULAS!$H$5,FÓRMULAS!$I$5,""))</f>
        <v/>
      </c>
      <c r="T194" s="261"/>
      <c r="U194" s="261"/>
      <c r="V194" s="261"/>
      <c r="W194" s="253" t="str">
        <f t="shared" si="58"/>
        <v/>
      </c>
      <c r="X194" s="253">
        <f>IF(Q194=FÓRMULAS!$P$5,F$191-(F$191*W194),F$191)</f>
        <v>0.4</v>
      </c>
      <c r="Y194" s="323">
        <f>IF(Q194=FÓRMULAS!$P$6,G$191-(G$191*W194),G$191)</f>
        <v>0.6</v>
      </c>
      <c r="Z194" s="640"/>
      <c r="AA194" s="643"/>
      <c r="AB194" s="326"/>
      <c r="AC194" s="294"/>
      <c r="AD194" s="294"/>
      <c r="AE194" s="294"/>
      <c r="AF194" s="295"/>
      <c r="AG194" s="281"/>
      <c r="AH194" s="24"/>
      <c r="AI194" s="24"/>
      <c r="AJ194" s="24"/>
      <c r="AK194" s="24"/>
      <c r="AL194" s="24"/>
      <c r="AM194" s="24"/>
      <c r="AN194" s="24"/>
      <c r="AO194" s="24"/>
      <c r="AP194" s="24"/>
      <c r="AQ194" s="24"/>
      <c r="AR194" s="60"/>
      <c r="AS194" s="60"/>
      <c r="AT194" s="60"/>
      <c r="AU194" s="24"/>
      <c r="AV194" s="24"/>
      <c r="AW194" s="24"/>
      <c r="AX194" s="24"/>
      <c r="AY194" s="24"/>
      <c r="AZ194" s="24"/>
      <c r="BA194" s="24"/>
      <c r="BB194" s="58"/>
      <c r="BC194" s="26"/>
      <c r="BD194" s="26"/>
      <c r="BE194" s="57"/>
      <c r="BF194" s="59"/>
      <c r="BG194" s="57"/>
      <c r="BH194" s="59"/>
      <c r="BI194" s="39"/>
      <c r="BJ194" s="39"/>
      <c r="BK194" s="39"/>
      <c r="BL194" s="39"/>
      <c r="BM194" s="39"/>
      <c r="BN194" s="39"/>
      <c r="BO194" s="39"/>
      <c r="BP194" s="39"/>
      <c r="BQ194" s="39"/>
      <c r="BR194" s="39"/>
      <c r="BS194" s="39"/>
      <c r="BT194" s="39"/>
      <c r="BU194" s="39"/>
      <c r="BV194" s="39"/>
      <c r="BW194" s="39"/>
      <c r="BX194" s="39"/>
      <c r="BY194" s="39"/>
      <c r="BZ194" s="39"/>
      <c r="CA194" s="39"/>
      <c r="CB194" s="39"/>
      <c r="CC194" s="39"/>
      <c r="CD194" s="39"/>
      <c r="CE194" s="39"/>
      <c r="CF194" s="39"/>
      <c r="CG194" s="39"/>
      <c r="CH194" s="39"/>
      <c r="CI194" s="39"/>
      <c r="CJ194" s="39"/>
      <c r="CK194" s="39"/>
      <c r="CL194" s="39"/>
      <c r="CM194" s="39"/>
      <c r="CN194" s="39"/>
      <c r="CO194" s="39"/>
      <c r="CP194" s="39"/>
      <c r="CQ194" s="39"/>
      <c r="CR194" s="39"/>
      <c r="CS194" s="39"/>
      <c r="CT194" s="39"/>
      <c r="CU194" s="39"/>
      <c r="CV194" s="39"/>
      <c r="CW194" s="39"/>
      <c r="CX194" s="39"/>
      <c r="CY194" s="39"/>
      <c r="CZ194" s="39"/>
      <c r="DA194" s="39"/>
      <c r="DB194" s="39"/>
      <c r="DC194" s="39"/>
      <c r="DD194" s="39"/>
      <c r="DE194" s="39"/>
      <c r="DF194" s="39"/>
      <c r="DG194" s="39"/>
      <c r="DH194" s="39"/>
      <c r="DI194" s="39"/>
      <c r="DJ194" s="39"/>
      <c r="DK194" s="39"/>
      <c r="DL194" s="39"/>
      <c r="DM194" s="39"/>
      <c r="DN194" s="39"/>
      <c r="DO194" s="39"/>
      <c r="DP194" s="39"/>
      <c r="DQ194" s="39"/>
      <c r="DR194" s="39"/>
      <c r="DS194" s="39"/>
      <c r="DT194" s="39"/>
      <c r="DU194" s="39"/>
      <c r="DV194" s="39"/>
      <c r="DW194" s="39"/>
      <c r="DX194" s="39"/>
    </row>
    <row r="195" spans="1:128" s="25" customFormat="1" ht="98.25" hidden="1" customHeight="1" x14ac:dyDescent="0.2">
      <c r="A195" s="626" t="str">
        <f>'CONTEXTO E IDENTIFICACIÓN'!A90</f>
        <v>R36</v>
      </c>
      <c r="B195" s="285" t="s">
        <v>49</v>
      </c>
      <c r="C195" s="365" t="str">
        <f>'CONTEXTO E IDENTIFICACIÓN'!D$90</f>
        <v>Gestión Financiera</v>
      </c>
      <c r="D195" s="365" t="str">
        <f>'CONTEXTO E IDENTIFICACIÓN'!F$90</f>
        <v>Gestión Presupuestal</v>
      </c>
      <c r="E195" s="629" t="str">
        <f>'CONTEXTO E IDENTIFICACIÓN'!N90</f>
        <v xml:space="preserve">Posibilidad de pérdida Económica y Reputacional por registros presupuestales, contables y de tesorería generados inoportunamente debido a desconocimiento de las dependencias ordenadoras de los procedimientos de la subdirección administrativa y financiera
</v>
      </c>
      <c r="F195" s="632">
        <f>'PROB E IMPACTO INHERENTE'!H44</f>
        <v>0.8</v>
      </c>
      <c r="G195" s="635">
        <f>'PROB E IMPACTO INHERENTE'!P44</f>
        <v>0.2</v>
      </c>
      <c r="H195" s="317">
        <v>1</v>
      </c>
      <c r="I195" s="286" t="s">
        <v>962</v>
      </c>
      <c r="J195" s="287" t="s">
        <v>558</v>
      </c>
      <c r="K195" s="287" t="s">
        <v>557</v>
      </c>
      <c r="L195" s="287" t="str">
        <f t="shared" si="57"/>
        <v>Los funcionarios y contratistas de presupuesto  , cada vez que se requiera, verifican que la fecha de los documentos soporte de los registros presupuestales sea anterior al comienzo de la ejecución del gasto. En caso contrario, se abstienen de realizar el registro y se emiten lineamientos a los ordenadores y funcionarios responsables en las distintas dependencias del IGAC, con el fin de realizar oportunamente los registros financieros. 
Evidencia: Documentos soporte de los registros presupuestales</v>
      </c>
      <c r="M195" s="286" t="s">
        <v>171</v>
      </c>
      <c r="N195" s="288" t="s">
        <v>7</v>
      </c>
      <c r="O195" s="254" t="s">
        <v>16</v>
      </c>
      <c r="P195" s="251">
        <f>+IF(O195=FÓRMULAS!$E$4,FÓRMULAS!$F$4,IF(O195=FÓRMULAS!$E$5,FÓRMULAS!$F$5,IF(O195=FÓRMULAS!$E$6,FÓRMULAS!$F$6,"")))</f>
        <v>0.25</v>
      </c>
      <c r="Q195" s="251" t="str">
        <f>+IF(OR(O195=FÓRMULAS!$O$4,O195=FÓRMULAS!$O$5),FÓRMULAS!$P$5,IF(O195=FÓRMULAS!$O$6,FÓRMULAS!$P$6,""))</f>
        <v>Probabilidad</v>
      </c>
      <c r="R195" s="254" t="s">
        <v>103</v>
      </c>
      <c r="S195" s="251">
        <f>+IF(R195=FÓRMULAS!$H$4,FÓRMULAS!$I$4,IF(R195=FÓRMULAS!$H$5,FÓRMULAS!$I$5,""))</f>
        <v>0.15</v>
      </c>
      <c r="T195" s="259" t="s">
        <v>902</v>
      </c>
      <c r="U195" s="259" t="s">
        <v>903</v>
      </c>
      <c r="V195" s="259" t="s">
        <v>904</v>
      </c>
      <c r="W195" s="251">
        <f t="shared" si="58"/>
        <v>0.4</v>
      </c>
      <c r="X195" s="251">
        <f>IF(Q195=FÓRMULAS!$P$5,F$195-(F$195*W195),F$195)</f>
        <v>0.48</v>
      </c>
      <c r="Y195" s="321">
        <f>IF(Q195=FÓRMULAS!$P$6,G$195-(G$195*W195),G$195)</f>
        <v>0.2</v>
      </c>
      <c r="Z195" s="638">
        <f t="shared" ref="Z195:AA195" si="61">+IF(X198="","",X198)</f>
        <v>0.8</v>
      </c>
      <c r="AA195" s="641">
        <f t="shared" si="61"/>
        <v>0.2</v>
      </c>
      <c r="AB195" s="324">
        <v>0</v>
      </c>
      <c r="AC195" s="288">
        <v>0</v>
      </c>
      <c r="AD195" s="288">
        <v>0</v>
      </c>
      <c r="AE195" s="288">
        <v>0</v>
      </c>
      <c r="AF195" s="289">
        <v>0</v>
      </c>
      <c r="AG195" s="281" t="s">
        <v>6</v>
      </c>
      <c r="AH195" s="24" t="s">
        <v>16</v>
      </c>
      <c r="AI195" s="24" t="s">
        <v>6</v>
      </c>
      <c r="AJ195" s="24" t="s">
        <v>6</v>
      </c>
      <c r="AK195" s="24" t="s">
        <v>6</v>
      </c>
      <c r="AL195" s="24" t="s">
        <v>25</v>
      </c>
      <c r="AM195" s="24" t="s">
        <v>103</v>
      </c>
      <c r="AN195" s="24" t="s">
        <v>87</v>
      </c>
      <c r="AO195" s="24" t="s">
        <v>89</v>
      </c>
      <c r="AP195" s="24" t="s">
        <v>91</v>
      </c>
      <c r="AQ195" s="24" t="s">
        <v>99</v>
      </c>
      <c r="AR195" s="51" t="s">
        <v>94</v>
      </c>
      <c r="AS195" s="51" t="s">
        <v>96</v>
      </c>
      <c r="AT195" s="51" t="s">
        <v>98</v>
      </c>
      <c r="AU195" s="24">
        <v>15</v>
      </c>
      <c r="AV195" s="24">
        <v>15</v>
      </c>
      <c r="AW195" s="24">
        <v>15</v>
      </c>
      <c r="AX195" s="24">
        <v>15</v>
      </c>
      <c r="AY195" s="24">
        <v>15</v>
      </c>
      <c r="AZ195" s="24">
        <v>15</v>
      </c>
      <c r="BA195" s="24">
        <v>10</v>
      </c>
      <c r="BB195" s="49">
        <v>100</v>
      </c>
      <c r="BC195" s="26" t="s">
        <v>138</v>
      </c>
      <c r="BD195" s="26" t="s">
        <v>138</v>
      </c>
      <c r="BE195" s="50">
        <v>1</v>
      </c>
      <c r="BF195" s="650">
        <v>1</v>
      </c>
      <c r="BG195" s="50">
        <v>1</v>
      </c>
      <c r="BH195" s="650">
        <v>1</v>
      </c>
      <c r="BI195" s="39"/>
      <c r="BJ195" s="39"/>
      <c r="BK195" s="39"/>
      <c r="BL195" s="39"/>
      <c r="BM195" s="39"/>
      <c r="BN195" s="39"/>
      <c r="BO195" s="39"/>
      <c r="BP195" s="39"/>
      <c r="BQ195" s="39"/>
      <c r="BR195" s="39"/>
      <c r="BS195" s="39"/>
      <c r="BT195" s="39"/>
      <c r="BU195" s="39"/>
      <c r="BV195" s="39"/>
      <c r="BW195" s="39"/>
      <c r="BX195" s="39"/>
      <c r="BY195" s="39"/>
      <c r="BZ195" s="39"/>
      <c r="CA195" s="39"/>
      <c r="CB195" s="39"/>
      <c r="CC195" s="39"/>
      <c r="CD195" s="39"/>
      <c r="CE195" s="39"/>
      <c r="CF195" s="39"/>
      <c r="CG195" s="39"/>
      <c r="CH195" s="39"/>
      <c r="CI195" s="39"/>
      <c r="CJ195" s="39"/>
      <c r="CK195" s="39"/>
      <c r="CL195" s="39"/>
      <c r="CM195" s="39"/>
      <c r="CN195" s="39"/>
      <c r="CO195" s="39"/>
      <c r="CP195" s="39"/>
      <c r="CQ195" s="39"/>
      <c r="CR195" s="39"/>
      <c r="CS195" s="39"/>
      <c r="CT195" s="39"/>
      <c r="CU195" s="39"/>
      <c r="CV195" s="39"/>
      <c r="CW195" s="39"/>
      <c r="CX195" s="39"/>
      <c r="CY195" s="39"/>
      <c r="CZ195" s="39"/>
      <c r="DA195" s="39"/>
      <c r="DB195" s="39"/>
      <c r="DC195" s="39"/>
      <c r="DD195" s="39"/>
      <c r="DE195" s="39"/>
      <c r="DF195" s="39"/>
      <c r="DG195" s="39"/>
      <c r="DH195" s="39"/>
      <c r="DI195" s="39"/>
      <c r="DJ195" s="39"/>
      <c r="DK195" s="39"/>
      <c r="DL195" s="39"/>
      <c r="DM195" s="39"/>
      <c r="DN195" s="39"/>
      <c r="DO195" s="39"/>
      <c r="DP195" s="39"/>
      <c r="DQ195" s="39"/>
      <c r="DR195" s="39"/>
      <c r="DS195" s="39"/>
      <c r="DT195" s="39"/>
      <c r="DU195" s="39"/>
      <c r="DV195" s="39"/>
      <c r="DW195" s="39"/>
      <c r="DX195" s="39"/>
    </row>
    <row r="196" spans="1:128" s="25" customFormat="1" ht="130.5" hidden="1" customHeight="1" x14ac:dyDescent="0.2">
      <c r="A196" s="627"/>
      <c r="B196" s="27" t="s">
        <v>49</v>
      </c>
      <c r="C196" s="366" t="str">
        <f>'CONTEXTO E IDENTIFICACIÓN'!D$90</f>
        <v>Gestión Financiera</v>
      </c>
      <c r="D196" s="366" t="str">
        <f>'CONTEXTO E IDENTIFICACIÓN'!F$90</f>
        <v>Gestión Presupuestal</v>
      </c>
      <c r="E196" s="630"/>
      <c r="F196" s="633"/>
      <c r="G196" s="636"/>
      <c r="H196" s="318">
        <v>2</v>
      </c>
      <c r="I196" s="274" t="s">
        <v>963</v>
      </c>
      <c r="J196" s="275" t="s">
        <v>560</v>
      </c>
      <c r="K196" s="275" t="s">
        <v>559</v>
      </c>
      <c r="L196" s="275" t="str">
        <f t="shared" si="57"/>
        <v xml:space="preserve">Los funcionarios y contratistas de tesorería cotejan el listado de movimiento de bancos (Órden de consignación y notas crédito) con los informes de ventas generados por el centro de información y con la información de cartera del GIT Contabilidad, con el fin de identificar el tercero y depurar los documentos de recaudo por clasificar. En caso de no poder identificar las partidas bancarias, el GIT Tesorería remite el movimiento de bancos a las diferentes dependencias del IGAC encargadas de prestar servicios con el fin de depurar el documento de recaudo respectivo.  
Evidencia: Listado de movimiento de bancos, informes de ventas, informe de cartera por edades y comunicaciones electrónicas. </v>
      </c>
      <c r="M196" s="274" t="s">
        <v>298</v>
      </c>
      <c r="N196" s="24" t="s">
        <v>7</v>
      </c>
      <c r="O196" s="255" t="s">
        <v>16</v>
      </c>
      <c r="P196" s="252">
        <f>+IF(O196=FÓRMULAS!$E$4,FÓRMULAS!$F$4,IF(O196=FÓRMULAS!$E$5,FÓRMULAS!$F$5,IF(O196=FÓRMULAS!$E$6,FÓRMULAS!$F$6,"")))</f>
        <v>0.25</v>
      </c>
      <c r="Q196" s="252" t="str">
        <f>+IF(OR(O196=FÓRMULAS!$O$4,O196=FÓRMULAS!$O$5),FÓRMULAS!$P$5,IF(O196=FÓRMULAS!$O$6,FÓRMULAS!$P$6,""))</f>
        <v>Probabilidad</v>
      </c>
      <c r="R196" s="255" t="s">
        <v>103</v>
      </c>
      <c r="S196" s="252">
        <f>+IF(R196=FÓRMULAS!$H$4,FÓRMULAS!$I$4,IF(R196=FÓRMULAS!$H$5,FÓRMULAS!$I$5,""))</f>
        <v>0.15</v>
      </c>
      <c r="T196" s="260" t="s">
        <v>902</v>
      </c>
      <c r="U196" s="260" t="s">
        <v>903</v>
      </c>
      <c r="V196" s="260" t="s">
        <v>904</v>
      </c>
      <c r="W196" s="252">
        <f t="shared" si="58"/>
        <v>0.4</v>
      </c>
      <c r="X196" s="252">
        <f>IF(Q196=FÓRMULAS!$P$5,F$195-(F$195*W196),F$195)</f>
        <v>0.48</v>
      </c>
      <c r="Y196" s="322">
        <f>IF(Q196=FÓRMULAS!$P$6,G$195-(G$195*W196),G$195)</f>
        <v>0.2</v>
      </c>
      <c r="Z196" s="639"/>
      <c r="AA196" s="642"/>
      <c r="AB196" s="325">
        <v>0</v>
      </c>
      <c r="AC196" s="24">
        <v>0</v>
      </c>
      <c r="AD196" s="24">
        <v>0</v>
      </c>
      <c r="AE196" s="24">
        <v>0</v>
      </c>
      <c r="AF196" s="290">
        <v>0</v>
      </c>
      <c r="AG196" s="281" t="s">
        <v>6</v>
      </c>
      <c r="AH196" s="24" t="s">
        <v>17</v>
      </c>
      <c r="AI196" s="24" t="s">
        <v>6</v>
      </c>
      <c r="AJ196" s="24" t="s">
        <v>6</v>
      </c>
      <c r="AK196" s="24" t="s">
        <v>6</v>
      </c>
      <c r="AL196" s="24" t="s">
        <v>25</v>
      </c>
      <c r="AM196" s="24" t="s">
        <v>103</v>
      </c>
      <c r="AN196" s="24" t="s">
        <v>87</v>
      </c>
      <c r="AO196" s="24" t="s">
        <v>89</v>
      </c>
      <c r="AP196" s="24" t="s">
        <v>91</v>
      </c>
      <c r="AQ196" s="24" t="s">
        <v>100</v>
      </c>
      <c r="AR196" s="51" t="s">
        <v>94</v>
      </c>
      <c r="AS196" s="51" t="s">
        <v>96</v>
      </c>
      <c r="AT196" s="51" t="s">
        <v>98</v>
      </c>
      <c r="AU196" s="24">
        <v>15</v>
      </c>
      <c r="AV196" s="24">
        <v>15</v>
      </c>
      <c r="AW196" s="24">
        <v>15</v>
      </c>
      <c r="AX196" s="24">
        <v>10</v>
      </c>
      <c r="AY196" s="24">
        <v>15</v>
      </c>
      <c r="AZ196" s="24">
        <v>15</v>
      </c>
      <c r="BA196" s="24">
        <v>10</v>
      </c>
      <c r="BB196" s="49">
        <v>95</v>
      </c>
      <c r="BC196" s="26" t="s">
        <v>138</v>
      </c>
      <c r="BD196" s="26" t="s">
        <v>138</v>
      </c>
      <c r="BE196" s="50">
        <v>1</v>
      </c>
      <c r="BF196" s="650"/>
      <c r="BG196" s="50">
        <v>1</v>
      </c>
      <c r="BH196" s="650"/>
      <c r="BI196" s="39"/>
      <c r="BJ196" s="39"/>
      <c r="BK196" s="39"/>
      <c r="BL196" s="39"/>
      <c r="BM196" s="39"/>
      <c r="BN196" s="39"/>
      <c r="BO196" s="39"/>
      <c r="BP196" s="39"/>
      <c r="BQ196" s="39"/>
      <c r="BR196" s="39"/>
      <c r="BS196" s="39"/>
      <c r="BT196" s="39"/>
      <c r="BU196" s="39"/>
      <c r="BV196" s="39"/>
      <c r="BW196" s="39"/>
      <c r="BX196" s="39"/>
      <c r="BY196" s="39"/>
      <c r="BZ196" s="39"/>
      <c r="CA196" s="39"/>
      <c r="CB196" s="39"/>
      <c r="CC196" s="39"/>
      <c r="CD196" s="39"/>
      <c r="CE196" s="39"/>
      <c r="CF196" s="39"/>
      <c r="CG196" s="39"/>
      <c r="CH196" s="39"/>
      <c r="CI196" s="39"/>
      <c r="CJ196" s="39"/>
      <c r="CK196" s="39"/>
      <c r="CL196" s="39"/>
      <c r="CM196" s="39"/>
      <c r="CN196" s="39"/>
      <c r="CO196" s="39"/>
      <c r="CP196" s="39"/>
      <c r="CQ196" s="39"/>
      <c r="CR196" s="39"/>
      <c r="CS196" s="39"/>
      <c r="CT196" s="39"/>
      <c r="CU196" s="39"/>
      <c r="CV196" s="39"/>
      <c r="CW196" s="39"/>
      <c r="CX196" s="39"/>
      <c r="CY196" s="39"/>
      <c r="CZ196" s="39"/>
      <c r="DA196" s="39"/>
      <c r="DB196" s="39"/>
      <c r="DC196" s="39"/>
      <c r="DD196" s="39"/>
      <c r="DE196" s="39"/>
      <c r="DF196" s="39"/>
      <c r="DG196" s="39"/>
      <c r="DH196" s="39"/>
      <c r="DI196" s="39"/>
      <c r="DJ196" s="39"/>
      <c r="DK196" s="39"/>
      <c r="DL196" s="39"/>
      <c r="DM196" s="39"/>
      <c r="DN196" s="39"/>
      <c r="DO196" s="39"/>
      <c r="DP196" s="39"/>
      <c r="DQ196" s="39"/>
      <c r="DR196" s="39"/>
      <c r="DS196" s="39"/>
      <c r="DT196" s="39"/>
      <c r="DU196" s="39"/>
      <c r="DV196" s="39"/>
      <c r="DW196" s="39"/>
      <c r="DX196" s="39"/>
    </row>
    <row r="197" spans="1:128" s="25" customFormat="1" ht="12.75" hidden="1" customHeight="1" x14ac:dyDescent="0.2">
      <c r="A197" s="627"/>
      <c r="B197" s="27"/>
      <c r="C197" s="366" t="str">
        <f>'CONTEXTO E IDENTIFICACIÓN'!D$90</f>
        <v>Gestión Financiera</v>
      </c>
      <c r="D197" s="366" t="str">
        <f>'CONTEXTO E IDENTIFICACIÓN'!F$90</f>
        <v>Gestión Presupuestal</v>
      </c>
      <c r="E197" s="630"/>
      <c r="F197" s="633"/>
      <c r="G197" s="636"/>
      <c r="H197" s="318">
        <v>3</v>
      </c>
      <c r="I197" s="274"/>
      <c r="J197" s="275"/>
      <c r="K197" s="275"/>
      <c r="L197" s="275" t="str">
        <f t="shared" si="57"/>
        <v xml:space="preserve">  </v>
      </c>
      <c r="M197" s="274"/>
      <c r="N197" s="24"/>
      <c r="O197" s="255"/>
      <c r="P197" s="252" t="str">
        <f>+IF(O197=FÓRMULAS!$E$4,FÓRMULAS!$F$4,IF(O197=FÓRMULAS!$E$5,FÓRMULAS!$F$5,IF(O197=FÓRMULAS!$E$6,FÓRMULAS!$F$6,"")))</f>
        <v/>
      </c>
      <c r="Q197" s="252" t="str">
        <f>+IF(OR(O197=FÓRMULAS!$O$4,O197=FÓRMULAS!$O$5),FÓRMULAS!$P$5,IF(O197=FÓRMULAS!$O$6,FÓRMULAS!$P$6,""))</f>
        <v/>
      </c>
      <c r="R197" s="255"/>
      <c r="S197" s="252" t="str">
        <f>+IF(R197=FÓRMULAS!$H$4,FÓRMULAS!$I$4,IF(R197=FÓRMULAS!$H$5,FÓRMULAS!$I$5,""))</f>
        <v/>
      </c>
      <c r="T197" s="260"/>
      <c r="U197" s="260"/>
      <c r="V197" s="260"/>
      <c r="W197" s="252" t="str">
        <f t="shared" si="58"/>
        <v/>
      </c>
      <c r="X197" s="252">
        <f>IF(Q197=FÓRMULAS!$P$5,F$195-(F$195*W197),F$195)</f>
        <v>0.8</v>
      </c>
      <c r="Y197" s="322">
        <f>IF(Q197=FÓRMULAS!$P$6,G$195-(G$195*W197),G$195)</f>
        <v>0.2</v>
      </c>
      <c r="Z197" s="639"/>
      <c r="AA197" s="642"/>
      <c r="AB197" s="325"/>
      <c r="AC197" s="24"/>
      <c r="AD197" s="24"/>
      <c r="AE197" s="24"/>
      <c r="AF197" s="290"/>
      <c r="AG197" s="281"/>
      <c r="AH197" s="24"/>
      <c r="AI197" s="24"/>
      <c r="AJ197" s="24"/>
      <c r="AK197" s="24"/>
      <c r="AL197" s="24"/>
      <c r="AM197" s="24"/>
      <c r="AN197" s="24"/>
      <c r="AO197" s="24"/>
      <c r="AP197" s="24"/>
      <c r="AQ197" s="24"/>
      <c r="AR197" s="60"/>
      <c r="AS197" s="60"/>
      <c r="AT197" s="60"/>
      <c r="AU197" s="24"/>
      <c r="AV197" s="24"/>
      <c r="AW197" s="24"/>
      <c r="AX197" s="24"/>
      <c r="AY197" s="24"/>
      <c r="AZ197" s="24"/>
      <c r="BA197" s="24"/>
      <c r="BB197" s="58"/>
      <c r="BC197" s="26"/>
      <c r="BD197" s="26"/>
      <c r="BE197" s="57"/>
      <c r="BF197" s="59"/>
      <c r="BG197" s="57"/>
      <c r="BH197" s="59"/>
      <c r="BI197" s="39"/>
      <c r="BJ197" s="39"/>
      <c r="BK197" s="39"/>
      <c r="BL197" s="39"/>
      <c r="BM197" s="39"/>
      <c r="BN197" s="39"/>
      <c r="BO197" s="39"/>
      <c r="BP197" s="39"/>
      <c r="BQ197" s="39"/>
      <c r="BR197" s="39"/>
      <c r="BS197" s="39"/>
      <c r="BT197" s="39"/>
      <c r="BU197" s="39"/>
      <c r="BV197" s="39"/>
      <c r="BW197" s="39"/>
      <c r="BX197" s="39"/>
      <c r="BY197" s="39"/>
      <c r="BZ197" s="39"/>
      <c r="CA197" s="39"/>
      <c r="CB197" s="39"/>
      <c r="CC197" s="39"/>
      <c r="CD197" s="39"/>
      <c r="CE197" s="39"/>
      <c r="CF197" s="39"/>
      <c r="CG197" s="39"/>
      <c r="CH197" s="39"/>
      <c r="CI197" s="39"/>
      <c r="CJ197" s="39"/>
      <c r="CK197" s="39"/>
      <c r="CL197" s="39"/>
      <c r="CM197" s="39"/>
      <c r="CN197" s="39"/>
      <c r="CO197" s="39"/>
      <c r="CP197" s="39"/>
      <c r="CQ197" s="39"/>
      <c r="CR197" s="39"/>
      <c r="CS197" s="39"/>
      <c r="CT197" s="39"/>
      <c r="CU197" s="39"/>
      <c r="CV197" s="39"/>
      <c r="CW197" s="39"/>
      <c r="CX197" s="39"/>
      <c r="CY197" s="39"/>
      <c r="CZ197" s="39"/>
      <c r="DA197" s="39"/>
      <c r="DB197" s="39"/>
      <c r="DC197" s="39"/>
      <c r="DD197" s="39"/>
      <c r="DE197" s="39"/>
      <c r="DF197" s="39"/>
      <c r="DG197" s="39"/>
      <c r="DH197" s="39"/>
      <c r="DI197" s="39"/>
      <c r="DJ197" s="39"/>
      <c r="DK197" s="39"/>
      <c r="DL197" s="39"/>
      <c r="DM197" s="39"/>
      <c r="DN197" s="39"/>
      <c r="DO197" s="39"/>
      <c r="DP197" s="39"/>
      <c r="DQ197" s="39"/>
      <c r="DR197" s="39"/>
      <c r="DS197" s="39"/>
      <c r="DT197" s="39"/>
      <c r="DU197" s="39"/>
      <c r="DV197" s="39"/>
      <c r="DW197" s="39"/>
      <c r="DX197" s="39"/>
    </row>
    <row r="198" spans="1:128" s="25" customFormat="1" ht="13.5" hidden="1" customHeight="1" thickBot="1" x14ac:dyDescent="0.25">
      <c r="A198" s="628"/>
      <c r="B198" s="291"/>
      <c r="C198" s="367" t="str">
        <f>'CONTEXTO E IDENTIFICACIÓN'!D$90</f>
        <v>Gestión Financiera</v>
      </c>
      <c r="D198" s="367" t="str">
        <f>'CONTEXTO E IDENTIFICACIÓN'!F$90</f>
        <v>Gestión Presupuestal</v>
      </c>
      <c r="E198" s="631"/>
      <c r="F198" s="634"/>
      <c r="G198" s="637"/>
      <c r="H198" s="319">
        <v>4</v>
      </c>
      <c r="I198" s="292"/>
      <c r="J198" s="293"/>
      <c r="K198" s="293"/>
      <c r="L198" s="293" t="str">
        <f t="shared" si="57"/>
        <v xml:space="preserve">  </v>
      </c>
      <c r="M198" s="292"/>
      <c r="N198" s="294"/>
      <c r="O198" s="256"/>
      <c r="P198" s="253" t="str">
        <f>+IF(O198=FÓRMULAS!$E$4,FÓRMULAS!$F$4,IF(O198=FÓRMULAS!$E$5,FÓRMULAS!$F$5,IF(O198=FÓRMULAS!$E$6,FÓRMULAS!$F$6,"")))</f>
        <v/>
      </c>
      <c r="Q198" s="253" t="str">
        <f>+IF(OR(O198=FÓRMULAS!$O$4,O198=FÓRMULAS!$O$5),FÓRMULAS!$P$5,IF(O198=FÓRMULAS!$O$6,FÓRMULAS!$P$6,""))</f>
        <v/>
      </c>
      <c r="R198" s="256"/>
      <c r="S198" s="253" t="str">
        <f>+IF(R198=FÓRMULAS!$H$4,FÓRMULAS!$I$4,IF(R198=FÓRMULAS!$H$5,FÓRMULAS!$I$5,""))</f>
        <v/>
      </c>
      <c r="T198" s="261"/>
      <c r="U198" s="261"/>
      <c r="V198" s="261"/>
      <c r="W198" s="253" t="str">
        <f t="shared" si="58"/>
        <v/>
      </c>
      <c r="X198" s="253">
        <f>IF(Q198=FÓRMULAS!$P$5,F$195-(F$195*W198),F$195)</f>
        <v>0.8</v>
      </c>
      <c r="Y198" s="323">
        <f>IF(Q198=FÓRMULAS!$P$6,G$195-(G$195*W198),G$195)</f>
        <v>0.2</v>
      </c>
      <c r="Z198" s="640"/>
      <c r="AA198" s="643"/>
      <c r="AB198" s="326"/>
      <c r="AC198" s="294"/>
      <c r="AD198" s="294"/>
      <c r="AE198" s="294"/>
      <c r="AF198" s="295"/>
      <c r="AG198" s="281"/>
      <c r="AH198" s="24"/>
      <c r="AI198" s="24"/>
      <c r="AJ198" s="24"/>
      <c r="AK198" s="24"/>
      <c r="AL198" s="24"/>
      <c r="AM198" s="24"/>
      <c r="AN198" s="24"/>
      <c r="AO198" s="24"/>
      <c r="AP198" s="24"/>
      <c r="AQ198" s="24"/>
      <c r="AR198" s="60"/>
      <c r="AS198" s="60"/>
      <c r="AT198" s="60"/>
      <c r="AU198" s="24"/>
      <c r="AV198" s="24"/>
      <c r="AW198" s="24"/>
      <c r="AX198" s="24"/>
      <c r="AY198" s="24"/>
      <c r="AZ198" s="24"/>
      <c r="BA198" s="24"/>
      <c r="BB198" s="58"/>
      <c r="BC198" s="26"/>
      <c r="BD198" s="26"/>
      <c r="BE198" s="57"/>
      <c r="BF198" s="59"/>
      <c r="BG198" s="57"/>
      <c r="BH198" s="59"/>
      <c r="BI198" s="39"/>
      <c r="BJ198" s="39"/>
      <c r="BK198" s="39"/>
      <c r="BL198" s="39"/>
      <c r="BM198" s="39"/>
      <c r="BN198" s="39"/>
      <c r="BO198" s="39"/>
      <c r="BP198" s="39"/>
      <c r="BQ198" s="39"/>
      <c r="BR198" s="39"/>
      <c r="BS198" s="39"/>
      <c r="BT198" s="39"/>
      <c r="BU198" s="39"/>
      <c r="BV198" s="39"/>
      <c r="BW198" s="39"/>
      <c r="BX198" s="39"/>
      <c r="BY198" s="39"/>
      <c r="BZ198" s="39"/>
      <c r="CA198" s="39"/>
      <c r="CB198" s="39"/>
      <c r="CC198" s="39"/>
      <c r="CD198" s="39"/>
      <c r="CE198" s="39"/>
      <c r="CF198" s="39"/>
      <c r="CG198" s="39"/>
      <c r="CH198" s="39"/>
      <c r="CI198" s="39"/>
      <c r="CJ198" s="39"/>
      <c r="CK198" s="39"/>
      <c r="CL198" s="39"/>
      <c r="CM198" s="39"/>
      <c r="CN198" s="39"/>
      <c r="CO198" s="39"/>
      <c r="CP198" s="39"/>
      <c r="CQ198" s="39"/>
      <c r="CR198" s="39"/>
      <c r="CS198" s="39"/>
      <c r="CT198" s="39"/>
      <c r="CU198" s="39"/>
      <c r="CV198" s="39"/>
      <c r="CW198" s="39"/>
      <c r="CX198" s="39"/>
      <c r="CY198" s="39"/>
      <c r="CZ198" s="39"/>
      <c r="DA198" s="39"/>
      <c r="DB198" s="39"/>
      <c r="DC198" s="39"/>
      <c r="DD198" s="39"/>
      <c r="DE198" s="39"/>
      <c r="DF198" s="39"/>
      <c r="DG198" s="39"/>
      <c r="DH198" s="39"/>
      <c r="DI198" s="39"/>
      <c r="DJ198" s="39"/>
      <c r="DK198" s="39"/>
      <c r="DL198" s="39"/>
      <c r="DM198" s="39"/>
      <c r="DN198" s="39"/>
      <c r="DO198" s="39"/>
      <c r="DP198" s="39"/>
      <c r="DQ198" s="39"/>
      <c r="DR198" s="39"/>
      <c r="DS198" s="39"/>
      <c r="DT198" s="39"/>
      <c r="DU198" s="39"/>
      <c r="DV198" s="39"/>
      <c r="DW198" s="39"/>
      <c r="DX198" s="39"/>
    </row>
    <row r="199" spans="1:128" s="25" customFormat="1" ht="152.25" hidden="1" customHeight="1" x14ac:dyDescent="0.2">
      <c r="A199" s="661" t="str">
        <f>'CONTEXTO E IDENTIFICACIÓN'!A91</f>
        <v>R37</v>
      </c>
      <c r="B199" s="278" t="s">
        <v>49</v>
      </c>
      <c r="C199" s="368" t="str">
        <f>'CONTEXTO E IDENTIFICACIÓN'!D$91</f>
        <v>Gestión Financiera</v>
      </c>
      <c r="D199" s="368" t="str">
        <f>'CONTEXTO E IDENTIFICACIÓN'!F$91</f>
        <v>Gestión Contable</v>
      </c>
      <c r="E199" s="661" t="str">
        <f>'CONTEXTO E IDENTIFICACIÓN'!N91</f>
        <v>Posibilidad de pérdida Económica y Reputacional por registros presupuestales, contables y de tesorería que no coincidan con la realidad debido a utilización inadecuada de conceptos parametrizados por la entidad para el registro de hechos económicos en el SIIF Nación</v>
      </c>
      <c r="F199" s="632" t="str">
        <f>'PROB E IMPACTO INHERENTE'!H45</f>
        <v/>
      </c>
      <c r="G199" s="635">
        <f>'PROB E IMPACTO INHERENTE'!P45</f>
        <v>0.6</v>
      </c>
      <c r="H199" s="317">
        <v>1</v>
      </c>
      <c r="I199" s="286" t="s">
        <v>561</v>
      </c>
      <c r="J199" s="287" t="s">
        <v>562</v>
      </c>
      <c r="K199" s="287" t="s">
        <v>563</v>
      </c>
      <c r="L199" s="287" t="str">
        <f t="shared" si="57"/>
        <v xml:space="preserve">El Coordinador GIT Contabilidad verifica el adecuado registro de la información financiera, cotejando que la información contable coincida con los documentos soporte y normatividad vigente. En caso contrario, se emiten lineamientos con el fin de sensibilizar a los responsables de registrar la información de los procedimientos del GIT del proceso.
Evidencia: Cuadro de ingresos actualizado y/o comprobantes contables (si aplica). </v>
      </c>
      <c r="M199" s="286" t="s">
        <v>299</v>
      </c>
      <c r="N199" s="288" t="s">
        <v>7</v>
      </c>
      <c r="O199" s="254" t="s">
        <v>16</v>
      </c>
      <c r="P199" s="251">
        <f>+IF(O199=FÓRMULAS!$E$4,FÓRMULAS!$F$4,IF(O199=FÓRMULAS!$E$5,FÓRMULAS!$F$5,IF(O199=FÓRMULAS!$E$6,FÓRMULAS!$F$6,"")))</f>
        <v>0.25</v>
      </c>
      <c r="Q199" s="251" t="str">
        <f>+IF(OR(O199=FÓRMULAS!$O$4,O199=FÓRMULAS!$O$5),FÓRMULAS!$P$5,IF(O199=FÓRMULAS!$O$6,FÓRMULAS!$P$6,""))</f>
        <v>Probabilidad</v>
      </c>
      <c r="R199" s="254" t="s">
        <v>103</v>
      </c>
      <c r="S199" s="251">
        <f>+IF(R199=FÓRMULAS!$H$4,FÓRMULAS!$I$4,IF(R199=FÓRMULAS!$H$5,FÓRMULAS!$I$5,""))</f>
        <v>0.15</v>
      </c>
      <c r="T199" s="259" t="s">
        <v>902</v>
      </c>
      <c r="U199" s="259" t="s">
        <v>903</v>
      </c>
      <c r="V199" s="259" t="s">
        <v>904</v>
      </c>
      <c r="W199" s="251">
        <f t="shared" si="58"/>
        <v>0.4</v>
      </c>
      <c r="X199" s="251" t="e">
        <f>IF(Q199=FÓRMULAS!$P$5,F$199-(F$199*W199),F$199)</f>
        <v>#VALUE!</v>
      </c>
      <c r="Y199" s="321">
        <f>IF(Q199=FÓRMULAS!$P$6,G$199-(G$199*W199),G$199)</f>
        <v>0.6</v>
      </c>
      <c r="Z199" s="638" t="str">
        <f t="shared" ref="Z199:AA199" si="62">+IF(X202="","",X202)</f>
        <v/>
      </c>
      <c r="AA199" s="641">
        <f t="shared" si="62"/>
        <v>0.6</v>
      </c>
      <c r="AB199" s="324">
        <v>0</v>
      </c>
      <c r="AC199" s="288">
        <v>0</v>
      </c>
      <c r="AD199" s="288">
        <v>0</v>
      </c>
      <c r="AE199" s="288">
        <v>0</v>
      </c>
      <c r="AF199" s="289">
        <v>0</v>
      </c>
      <c r="AG199" s="281" t="s">
        <v>6</v>
      </c>
      <c r="AH199" s="24" t="s">
        <v>16</v>
      </c>
      <c r="AI199" s="24" t="s">
        <v>6</v>
      </c>
      <c r="AJ199" s="24" t="s">
        <v>6</v>
      </c>
      <c r="AK199" s="24" t="s">
        <v>6</v>
      </c>
      <c r="AL199" s="24" t="s">
        <v>25</v>
      </c>
      <c r="AM199" s="24" t="s">
        <v>103</v>
      </c>
      <c r="AN199" s="24" t="s">
        <v>87</v>
      </c>
      <c r="AO199" s="24" t="s">
        <v>89</v>
      </c>
      <c r="AP199" s="24" t="s">
        <v>91</v>
      </c>
      <c r="AQ199" s="24" t="s">
        <v>99</v>
      </c>
      <c r="AR199" s="51" t="s">
        <v>94</v>
      </c>
      <c r="AS199" s="51" t="s">
        <v>96</v>
      </c>
      <c r="AT199" s="51" t="s">
        <v>98</v>
      </c>
      <c r="AU199" s="24">
        <v>15</v>
      </c>
      <c r="AV199" s="24">
        <v>15</v>
      </c>
      <c r="AW199" s="24">
        <v>15</v>
      </c>
      <c r="AX199" s="24">
        <v>15</v>
      </c>
      <c r="AY199" s="24">
        <v>15</v>
      </c>
      <c r="AZ199" s="24">
        <v>15</v>
      </c>
      <c r="BA199" s="24">
        <v>10</v>
      </c>
      <c r="BB199" s="49">
        <v>100</v>
      </c>
      <c r="BC199" s="26" t="s">
        <v>138</v>
      </c>
      <c r="BD199" s="26" t="s">
        <v>138</v>
      </c>
      <c r="BE199" s="50">
        <v>2</v>
      </c>
      <c r="BF199" s="48">
        <v>2</v>
      </c>
      <c r="BG199" s="50">
        <v>2</v>
      </c>
      <c r="BH199" s="48">
        <v>2</v>
      </c>
      <c r="BI199" s="39"/>
      <c r="BJ199" s="39"/>
      <c r="BK199" s="39"/>
      <c r="BL199" s="39"/>
      <c r="BM199" s="39"/>
      <c r="BN199" s="39"/>
      <c r="BO199" s="39"/>
      <c r="BP199" s="39"/>
      <c r="BQ199" s="39"/>
      <c r="BR199" s="39"/>
      <c r="BS199" s="39"/>
      <c r="BT199" s="39"/>
      <c r="BU199" s="39"/>
      <c r="BV199" s="39"/>
      <c r="BW199" s="39"/>
      <c r="BX199" s="39"/>
      <c r="BY199" s="39"/>
      <c r="BZ199" s="39"/>
      <c r="CA199" s="39"/>
      <c r="CB199" s="39"/>
      <c r="CC199" s="39"/>
      <c r="CD199" s="39"/>
      <c r="CE199" s="39"/>
      <c r="CF199" s="39"/>
      <c r="CG199" s="39"/>
      <c r="CH199" s="39"/>
      <c r="CI199" s="39"/>
      <c r="CJ199" s="39"/>
      <c r="CK199" s="39"/>
      <c r="CL199" s="39"/>
      <c r="CM199" s="39"/>
      <c r="CN199" s="39"/>
      <c r="CO199" s="39"/>
      <c r="CP199" s="39"/>
      <c r="CQ199" s="39"/>
      <c r="CR199" s="39"/>
      <c r="CS199" s="39"/>
      <c r="CT199" s="39"/>
      <c r="CU199" s="39"/>
      <c r="CV199" s="39"/>
      <c r="CW199" s="39"/>
      <c r="CX199" s="39"/>
      <c r="CY199" s="39"/>
      <c r="CZ199" s="39"/>
      <c r="DA199" s="39"/>
      <c r="DB199" s="39"/>
      <c r="DC199" s="39"/>
      <c r="DD199" s="39"/>
      <c r="DE199" s="39"/>
      <c r="DF199" s="39"/>
      <c r="DG199" s="39"/>
      <c r="DH199" s="39"/>
      <c r="DI199" s="39"/>
      <c r="DJ199" s="39"/>
      <c r="DK199" s="39"/>
      <c r="DL199" s="39"/>
      <c r="DM199" s="39"/>
      <c r="DN199" s="39"/>
      <c r="DO199" s="39"/>
      <c r="DP199" s="39"/>
      <c r="DQ199" s="39"/>
      <c r="DR199" s="39"/>
      <c r="DS199" s="39"/>
      <c r="DT199" s="39"/>
      <c r="DU199" s="39"/>
      <c r="DV199" s="39"/>
      <c r="DW199" s="39"/>
      <c r="DX199" s="39"/>
    </row>
    <row r="200" spans="1:128" s="25" customFormat="1" ht="18" hidden="1" customHeight="1" x14ac:dyDescent="0.2">
      <c r="A200" s="662"/>
      <c r="B200" s="27"/>
      <c r="C200" s="366" t="str">
        <f>'CONTEXTO E IDENTIFICACIÓN'!D$91</f>
        <v>Gestión Financiera</v>
      </c>
      <c r="D200" s="366" t="str">
        <f>'CONTEXTO E IDENTIFICACIÓN'!F$91</f>
        <v>Gestión Contable</v>
      </c>
      <c r="E200" s="662"/>
      <c r="F200" s="633"/>
      <c r="G200" s="636"/>
      <c r="H200" s="318">
        <v>2</v>
      </c>
      <c r="I200" s="274"/>
      <c r="J200" s="275"/>
      <c r="K200" s="275"/>
      <c r="L200" s="275" t="str">
        <f t="shared" si="57"/>
        <v xml:space="preserve">  </v>
      </c>
      <c r="M200" s="274"/>
      <c r="N200" s="24"/>
      <c r="O200" s="255" t="s">
        <v>16</v>
      </c>
      <c r="P200" s="252">
        <f>+IF(O200=FÓRMULAS!$E$4,FÓRMULAS!$F$4,IF(O200=FÓRMULAS!$E$5,FÓRMULAS!$F$5,IF(O200=FÓRMULAS!$E$6,FÓRMULAS!$F$6,"")))</f>
        <v>0.25</v>
      </c>
      <c r="Q200" s="252" t="str">
        <f>+IF(OR(O200=FÓRMULAS!$O$4,O200=FÓRMULAS!$O$5),FÓRMULAS!$P$5,IF(O200=FÓRMULAS!$O$6,FÓRMULAS!$P$6,""))</f>
        <v>Probabilidad</v>
      </c>
      <c r="R200" s="255" t="s">
        <v>103</v>
      </c>
      <c r="S200" s="252">
        <f>+IF(R200=FÓRMULAS!$H$4,FÓRMULAS!$I$4,IF(R200=FÓRMULAS!$H$5,FÓRMULAS!$I$5,""))</f>
        <v>0.15</v>
      </c>
      <c r="T200" s="260" t="s">
        <v>902</v>
      </c>
      <c r="U200" s="260" t="s">
        <v>903</v>
      </c>
      <c r="V200" s="260" t="s">
        <v>904</v>
      </c>
      <c r="W200" s="252">
        <f t="shared" si="58"/>
        <v>0.4</v>
      </c>
      <c r="X200" s="252" t="e">
        <f>IF(Q200=FÓRMULAS!$P$5,F$199-(F$199*W200),F$199)</f>
        <v>#VALUE!</v>
      </c>
      <c r="Y200" s="322">
        <f>IF(Q200=FÓRMULAS!$P$6,G$199-(G$199*W200),G$199)</f>
        <v>0.6</v>
      </c>
      <c r="Z200" s="639"/>
      <c r="AA200" s="642"/>
      <c r="AB200" s="325"/>
      <c r="AC200" s="24"/>
      <c r="AD200" s="24"/>
      <c r="AE200" s="24"/>
      <c r="AF200" s="290"/>
      <c r="AG200" s="281"/>
      <c r="AH200" s="24"/>
      <c r="AI200" s="24"/>
      <c r="AJ200" s="24"/>
      <c r="AK200" s="24"/>
      <c r="AL200" s="24"/>
      <c r="AM200" s="24"/>
      <c r="AN200" s="24"/>
      <c r="AO200" s="24"/>
      <c r="AP200" s="24"/>
      <c r="AQ200" s="24"/>
      <c r="AR200" s="60"/>
      <c r="AS200" s="60"/>
      <c r="AT200" s="60"/>
      <c r="AU200" s="24"/>
      <c r="AV200" s="24"/>
      <c r="AW200" s="24"/>
      <c r="AX200" s="24"/>
      <c r="AY200" s="24"/>
      <c r="AZ200" s="24"/>
      <c r="BA200" s="24"/>
      <c r="BB200" s="58"/>
      <c r="BC200" s="26"/>
      <c r="BD200" s="26"/>
      <c r="BE200" s="57"/>
      <c r="BF200" s="59"/>
      <c r="BG200" s="57"/>
      <c r="BH200" s="59"/>
      <c r="BI200" s="39"/>
      <c r="BJ200" s="39"/>
      <c r="BK200" s="39"/>
      <c r="BL200" s="39"/>
      <c r="BM200" s="39"/>
      <c r="BN200" s="39"/>
      <c r="BO200" s="39"/>
      <c r="BP200" s="39"/>
      <c r="BQ200" s="39"/>
      <c r="BR200" s="39"/>
      <c r="BS200" s="39"/>
      <c r="BT200" s="39"/>
      <c r="BU200" s="39"/>
      <c r="BV200" s="39"/>
      <c r="BW200" s="39"/>
      <c r="BX200" s="39"/>
      <c r="BY200" s="39"/>
      <c r="BZ200" s="39"/>
      <c r="CA200" s="39"/>
      <c r="CB200" s="39"/>
      <c r="CC200" s="39"/>
      <c r="CD200" s="39"/>
      <c r="CE200" s="39"/>
      <c r="CF200" s="39"/>
      <c r="CG200" s="39"/>
      <c r="CH200" s="39"/>
      <c r="CI200" s="39"/>
      <c r="CJ200" s="39"/>
      <c r="CK200" s="39"/>
      <c r="CL200" s="39"/>
      <c r="CM200" s="39"/>
      <c r="CN200" s="39"/>
      <c r="CO200" s="39"/>
      <c r="CP200" s="39"/>
      <c r="CQ200" s="39"/>
      <c r="CR200" s="39"/>
      <c r="CS200" s="39"/>
      <c r="CT200" s="39"/>
      <c r="CU200" s="39"/>
      <c r="CV200" s="39"/>
      <c r="CW200" s="39"/>
      <c r="CX200" s="39"/>
      <c r="CY200" s="39"/>
      <c r="CZ200" s="39"/>
      <c r="DA200" s="39"/>
      <c r="DB200" s="39"/>
      <c r="DC200" s="39"/>
      <c r="DD200" s="39"/>
      <c r="DE200" s="39"/>
      <c r="DF200" s="39"/>
      <c r="DG200" s="39"/>
      <c r="DH200" s="39"/>
      <c r="DI200" s="39"/>
      <c r="DJ200" s="39"/>
      <c r="DK200" s="39"/>
      <c r="DL200" s="39"/>
      <c r="DM200" s="39"/>
      <c r="DN200" s="39"/>
      <c r="DO200" s="39"/>
      <c r="DP200" s="39"/>
      <c r="DQ200" s="39"/>
      <c r="DR200" s="39"/>
      <c r="DS200" s="39"/>
      <c r="DT200" s="39"/>
      <c r="DU200" s="39"/>
      <c r="DV200" s="39"/>
      <c r="DW200" s="39"/>
      <c r="DX200" s="39"/>
    </row>
    <row r="201" spans="1:128" s="25" customFormat="1" ht="17.25" hidden="1" customHeight="1" x14ac:dyDescent="0.2">
      <c r="A201" s="662"/>
      <c r="B201" s="27"/>
      <c r="C201" s="366" t="str">
        <f>'CONTEXTO E IDENTIFICACIÓN'!D$91</f>
        <v>Gestión Financiera</v>
      </c>
      <c r="D201" s="366" t="str">
        <f>'CONTEXTO E IDENTIFICACIÓN'!F$91</f>
        <v>Gestión Contable</v>
      </c>
      <c r="E201" s="662"/>
      <c r="F201" s="633"/>
      <c r="G201" s="636"/>
      <c r="H201" s="318">
        <v>3</v>
      </c>
      <c r="I201" s="274"/>
      <c r="J201" s="275"/>
      <c r="K201" s="275"/>
      <c r="L201" s="275" t="str">
        <f t="shared" si="57"/>
        <v xml:space="preserve">  </v>
      </c>
      <c r="M201" s="274"/>
      <c r="N201" s="24"/>
      <c r="O201" s="255"/>
      <c r="P201" s="252" t="str">
        <f>+IF(O201=FÓRMULAS!$E$4,FÓRMULAS!$F$4,IF(O201=FÓRMULAS!$E$5,FÓRMULAS!$F$5,IF(O201=FÓRMULAS!$E$6,FÓRMULAS!$F$6,"")))</f>
        <v/>
      </c>
      <c r="Q201" s="252" t="str">
        <f>+IF(OR(O201=FÓRMULAS!$O$4,O201=FÓRMULAS!$O$5),FÓRMULAS!$P$5,IF(O201=FÓRMULAS!$O$6,FÓRMULAS!$P$6,""))</f>
        <v/>
      </c>
      <c r="R201" s="255"/>
      <c r="S201" s="252" t="str">
        <f>+IF(R201=FÓRMULAS!$H$4,FÓRMULAS!$I$4,IF(R201=FÓRMULAS!$H$5,FÓRMULAS!$I$5,""))</f>
        <v/>
      </c>
      <c r="T201" s="260"/>
      <c r="U201" s="260"/>
      <c r="V201" s="260"/>
      <c r="W201" s="252" t="str">
        <f t="shared" si="58"/>
        <v/>
      </c>
      <c r="X201" s="252" t="str">
        <f>IF(Q201=FÓRMULAS!$P$5,F$199-(F$199*W201),F$199)</f>
        <v/>
      </c>
      <c r="Y201" s="322">
        <f>IF(Q201=FÓRMULAS!$P$6,G$199-(G$199*W201),G$199)</f>
        <v>0.6</v>
      </c>
      <c r="Z201" s="639"/>
      <c r="AA201" s="642"/>
      <c r="AB201" s="325"/>
      <c r="AC201" s="24"/>
      <c r="AD201" s="24"/>
      <c r="AE201" s="24"/>
      <c r="AF201" s="290"/>
      <c r="AG201" s="281"/>
      <c r="AH201" s="24"/>
      <c r="AI201" s="24"/>
      <c r="AJ201" s="24"/>
      <c r="AK201" s="24"/>
      <c r="AL201" s="24"/>
      <c r="AM201" s="24"/>
      <c r="AN201" s="24"/>
      <c r="AO201" s="24"/>
      <c r="AP201" s="24"/>
      <c r="AQ201" s="24"/>
      <c r="AR201" s="60"/>
      <c r="AS201" s="60"/>
      <c r="AT201" s="60"/>
      <c r="AU201" s="24"/>
      <c r="AV201" s="24"/>
      <c r="AW201" s="24"/>
      <c r="AX201" s="24"/>
      <c r="AY201" s="24"/>
      <c r="AZ201" s="24"/>
      <c r="BA201" s="24"/>
      <c r="BB201" s="58"/>
      <c r="BC201" s="26"/>
      <c r="BD201" s="26"/>
      <c r="BE201" s="57"/>
      <c r="BF201" s="59"/>
      <c r="BG201" s="57"/>
      <c r="BH201" s="59"/>
      <c r="BI201" s="39"/>
      <c r="BJ201" s="39"/>
      <c r="BK201" s="39"/>
      <c r="BL201" s="39"/>
      <c r="BM201" s="39"/>
      <c r="BN201" s="39"/>
      <c r="BO201" s="39"/>
      <c r="BP201" s="39"/>
      <c r="BQ201" s="39"/>
      <c r="BR201" s="39"/>
      <c r="BS201" s="39"/>
      <c r="BT201" s="39"/>
      <c r="BU201" s="39"/>
      <c r="BV201" s="39"/>
      <c r="BW201" s="39"/>
      <c r="BX201" s="39"/>
      <c r="BY201" s="39"/>
      <c r="BZ201" s="39"/>
      <c r="CA201" s="39"/>
      <c r="CB201" s="39"/>
      <c r="CC201" s="39"/>
      <c r="CD201" s="39"/>
      <c r="CE201" s="39"/>
      <c r="CF201" s="39"/>
      <c r="CG201" s="39"/>
      <c r="CH201" s="39"/>
      <c r="CI201" s="39"/>
      <c r="CJ201" s="39"/>
      <c r="CK201" s="39"/>
      <c r="CL201" s="39"/>
      <c r="CM201" s="39"/>
      <c r="CN201" s="39"/>
      <c r="CO201" s="39"/>
      <c r="CP201" s="39"/>
      <c r="CQ201" s="39"/>
      <c r="CR201" s="39"/>
      <c r="CS201" s="39"/>
      <c r="CT201" s="39"/>
      <c r="CU201" s="39"/>
      <c r="CV201" s="39"/>
      <c r="CW201" s="39"/>
      <c r="CX201" s="39"/>
      <c r="CY201" s="39"/>
      <c r="CZ201" s="39"/>
      <c r="DA201" s="39"/>
      <c r="DB201" s="39"/>
      <c r="DC201" s="39"/>
      <c r="DD201" s="39"/>
      <c r="DE201" s="39"/>
      <c r="DF201" s="39"/>
      <c r="DG201" s="39"/>
      <c r="DH201" s="39"/>
      <c r="DI201" s="39"/>
      <c r="DJ201" s="39"/>
      <c r="DK201" s="39"/>
      <c r="DL201" s="39"/>
      <c r="DM201" s="39"/>
      <c r="DN201" s="39"/>
      <c r="DO201" s="39"/>
      <c r="DP201" s="39"/>
      <c r="DQ201" s="39"/>
      <c r="DR201" s="39"/>
      <c r="DS201" s="39"/>
      <c r="DT201" s="39"/>
      <c r="DU201" s="39"/>
      <c r="DV201" s="39"/>
      <c r="DW201" s="39"/>
      <c r="DX201" s="39"/>
    </row>
    <row r="202" spans="1:128" s="25" customFormat="1" ht="14.25" hidden="1" customHeight="1" thickBot="1" x14ac:dyDescent="0.25">
      <c r="A202" s="663"/>
      <c r="B202" s="364"/>
      <c r="C202" s="369" t="str">
        <f>'CONTEXTO E IDENTIFICACIÓN'!D$91</f>
        <v>Gestión Financiera</v>
      </c>
      <c r="D202" s="369" t="str">
        <f>'CONTEXTO E IDENTIFICACIÓN'!F$91</f>
        <v>Gestión Contable</v>
      </c>
      <c r="E202" s="663"/>
      <c r="F202" s="634"/>
      <c r="G202" s="637"/>
      <c r="H202" s="319">
        <v>4</v>
      </c>
      <c r="I202" s="292"/>
      <c r="J202" s="293"/>
      <c r="K202" s="293"/>
      <c r="L202" s="293" t="str">
        <f t="shared" si="57"/>
        <v xml:space="preserve">  </v>
      </c>
      <c r="M202" s="292"/>
      <c r="N202" s="294"/>
      <c r="O202" s="256"/>
      <c r="P202" s="253" t="str">
        <f>+IF(O202=FÓRMULAS!$E$4,FÓRMULAS!$F$4,IF(O202=FÓRMULAS!$E$5,FÓRMULAS!$F$5,IF(O202=FÓRMULAS!$E$6,FÓRMULAS!$F$6,"")))</f>
        <v/>
      </c>
      <c r="Q202" s="253" t="str">
        <f>+IF(OR(O202=FÓRMULAS!$O$4,O202=FÓRMULAS!$O$5),FÓRMULAS!$P$5,IF(O202=FÓRMULAS!$O$6,FÓRMULAS!$P$6,""))</f>
        <v/>
      </c>
      <c r="R202" s="256"/>
      <c r="S202" s="253" t="str">
        <f>+IF(R202=FÓRMULAS!$H$4,FÓRMULAS!$I$4,IF(R202=FÓRMULAS!$H$5,FÓRMULAS!$I$5,""))</f>
        <v/>
      </c>
      <c r="T202" s="261"/>
      <c r="U202" s="261"/>
      <c r="V202" s="261"/>
      <c r="W202" s="253" t="str">
        <f t="shared" si="58"/>
        <v/>
      </c>
      <c r="X202" s="253" t="str">
        <f>IF(Q202=FÓRMULAS!$P$5,F$199-(F$199*W202),F$199)</f>
        <v/>
      </c>
      <c r="Y202" s="323">
        <f>IF(Q202=FÓRMULAS!$P$6,G$199-(G$199*W202),G$199)</f>
        <v>0.6</v>
      </c>
      <c r="Z202" s="640"/>
      <c r="AA202" s="643"/>
      <c r="AB202" s="326"/>
      <c r="AC202" s="294"/>
      <c r="AD202" s="294"/>
      <c r="AE202" s="294"/>
      <c r="AF202" s="295"/>
      <c r="AG202" s="281"/>
      <c r="AH202" s="24"/>
      <c r="AI202" s="24"/>
      <c r="AJ202" s="24"/>
      <c r="AK202" s="24"/>
      <c r="AL202" s="24"/>
      <c r="AM202" s="24"/>
      <c r="AN202" s="24"/>
      <c r="AO202" s="24"/>
      <c r="AP202" s="24"/>
      <c r="AQ202" s="24"/>
      <c r="AR202" s="60"/>
      <c r="AS202" s="60"/>
      <c r="AT202" s="60"/>
      <c r="AU202" s="24"/>
      <c r="AV202" s="24"/>
      <c r="AW202" s="24"/>
      <c r="AX202" s="24"/>
      <c r="AY202" s="24"/>
      <c r="AZ202" s="24"/>
      <c r="BA202" s="24"/>
      <c r="BB202" s="58"/>
      <c r="BC202" s="26"/>
      <c r="BD202" s="26"/>
      <c r="BE202" s="57"/>
      <c r="BF202" s="59"/>
      <c r="BG202" s="57"/>
      <c r="BH202" s="59"/>
      <c r="BI202" s="39"/>
      <c r="BJ202" s="39"/>
      <c r="BK202" s="39"/>
      <c r="BL202" s="39"/>
      <c r="BM202" s="39"/>
      <c r="BN202" s="39"/>
      <c r="BO202" s="39"/>
      <c r="BP202" s="39"/>
      <c r="BQ202" s="39"/>
      <c r="BR202" s="39"/>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c r="DG202" s="39"/>
      <c r="DH202" s="39"/>
      <c r="DI202" s="39"/>
      <c r="DJ202" s="39"/>
      <c r="DK202" s="39"/>
      <c r="DL202" s="39"/>
      <c r="DM202" s="39"/>
      <c r="DN202" s="39"/>
      <c r="DO202" s="39"/>
      <c r="DP202" s="39"/>
      <c r="DQ202" s="39"/>
      <c r="DR202" s="39"/>
      <c r="DS202" s="39"/>
      <c r="DT202" s="39"/>
      <c r="DU202" s="39"/>
      <c r="DV202" s="39"/>
      <c r="DW202" s="39"/>
      <c r="DX202" s="39"/>
    </row>
    <row r="203" spans="1:128" s="25" customFormat="1" ht="115.5" hidden="1" customHeight="1" x14ac:dyDescent="0.2">
      <c r="A203" s="626" t="str">
        <f>'CONTEXTO E IDENTIFICACIÓN'!A92</f>
        <v>R38</v>
      </c>
      <c r="B203" s="285" t="s">
        <v>49</v>
      </c>
      <c r="C203" s="365" t="str">
        <f>'CONTEXTO E IDENTIFICACIÓN'!D$92</f>
        <v>Gestión Financiera</v>
      </c>
      <c r="D203" s="365" t="str">
        <f>'CONTEXTO E IDENTIFICACIÓN'!F$92</f>
        <v>Gestión Contable</v>
      </c>
      <c r="E203" s="629" t="str">
        <f>'CONTEXTO E IDENTIFICACIÓN'!N92</f>
        <v>Posibilidad de pérdida Económica por manejo indebido de recursos financieros por parte de quienes los administran en la entidad, para beneficio propio o de terceros debido a manipulación de la información financiera.</v>
      </c>
      <c r="F203" s="632" t="str">
        <f>'PROB E IMPACTO INHERENTE'!H46</f>
        <v/>
      </c>
      <c r="G203" s="635">
        <f>'PROB E IMPACTO INHERENTE'!P46</f>
        <v>0.8</v>
      </c>
      <c r="H203" s="317">
        <v>1</v>
      </c>
      <c r="I203" s="286" t="s">
        <v>564</v>
      </c>
      <c r="J203" s="287" t="s">
        <v>565</v>
      </c>
      <c r="K203" s="287" t="s">
        <v>566</v>
      </c>
      <c r="L203" s="287" t="str">
        <f t="shared" si="57"/>
        <v>El Responsable en GIT de Contabilidad y GIT Tesorería y los Pagadores y Contadores de las Direcciones Territoriales verifican mensualmente que se realice oportunamente la gestión de los recursos, comparando la información de los extractos bancarios contra el reporte del libro de bancos del SIIF Nación II. En caso de que los saldos no coincidan, se deja registrado en las Conciliaciones Bancarias para su depuración una vez sean identificados. 
Evidencia: Registros de depuración de saldos y Conciliaciones bancarias realizadas.</v>
      </c>
      <c r="M203" s="286" t="s">
        <v>248</v>
      </c>
      <c r="N203" s="288" t="s">
        <v>7</v>
      </c>
      <c r="O203" s="254" t="s">
        <v>16</v>
      </c>
      <c r="P203" s="251">
        <f>+IF(O203=FÓRMULAS!$E$4,FÓRMULAS!$F$4,IF(O203=FÓRMULAS!$E$5,FÓRMULAS!$F$5,IF(O203=FÓRMULAS!$E$6,FÓRMULAS!$F$6,"")))</f>
        <v>0.25</v>
      </c>
      <c r="Q203" s="251" t="str">
        <f>+IF(OR(O203=FÓRMULAS!$O$4,O203=FÓRMULAS!$O$5),FÓRMULAS!$P$5,IF(O203=FÓRMULAS!$O$6,FÓRMULAS!$P$6,""))</f>
        <v>Probabilidad</v>
      </c>
      <c r="R203" s="254" t="s">
        <v>103</v>
      </c>
      <c r="S203" s="251">
        <f>+IF(R203=FÓRMULAS!$H$4,FÓRMULAS!$I$4,IF(R203=FÓRMULAS!$H$5,FÓRMULAS!$I$5,""))</f>
        <v>0.15</v>
      </c>
      <c r="T203" s="259" t="s">
        <v>902</v>
      </c>
      <c r="U203" s="259" t="s">
        <v>903</v>
      </c>
      <c r="V203" s="259" t="s">
        <v>904</v>
      </c>
      <c r="W203" s="251">
        <f t="shared" si="58"/>
        <v>0.4</v>
      </c>
      <c r="X203" s="251" t="e">
        <f>IF(Q203=FÓRMULAS!$P$5,F$203-(F$203*W203),F$203)</f>
        <v>#VALUE!</v>
      </c>
      <c r="Y203" s="321">
        <f>IF(Q203=FÓRMULAS!$P$6,G$203-(G$203*W203),G$203)</f>
        <v>0.8</v>
      </c>
      <c r="Z203" s="638" t="str">
        <f t="shared" ref="Z203:AA203" si="63">+IF(X206="","",X206)</f>
        <v/>
      </c>
      <c r="AA203" s="641">
        <f t="shared" si="63"/>
        <v>0.8</v>
      </c>
      <c r="AB203" s="324">
        <v>12</v>
      </c>
      <c r="AC203" s="288">
        <v>3</v>
      </c>
      <c r="AD203" s="288">
        <v>3</v>
      </c>
      <c r="AE203" s="288">
        <v>3</v>
      </c>
      <c r="AF203" s="289">
        <v>3</v>
      </c>
      <c r="AG203" s="281" t="s">
        <v>19</v>
      </c>
      <c r="AH203" s="24" t="s">
        <v>16</v>
      </c>
      <c r="AI203" s="24" t="s">
        <v>6</v>
      </c>
      <c r="AJ203" s="24" t="s">
        <v>6</v>
      </c>
      <c r="AK203" s="24" t="s">
        <v>6</v>
      </c>
      <c r="AL203" s="24" t="s">
        <v>23</v>
      </c>
      <c r="AM203" s="24" t="s">
        <v>103</v>
      </c>
      <c r="AN203" s="24" t="s">
        <v>87</v>
      </c>
      <c r="AO203" s="24" t="s">
        <v>89</v>
      </c>
      <c r="AP203" s="24" t="s">
        <v>91</v>
      </c>
      <c r="AQ203" s="24" t="s">
        <v>99</v>
      </c>
      <c r="AR203" s="51" t="s">
        <v>94</v>
      </c>
      <c r="AS203" s="51" t="s">
        <v>96</v>
      </c>
      <c r="AT203" s="51" t="s">
        <v>98</v>
      </c>
      <c r="AU203" s="24">
        <v>15</v>
      </c>
      <c r="AV203" s="24">
        <v>15</v>
      </c>
      <c r="AW203" s="24">
        <v>15</v>
      </c>
      <c r="AX203" s="24">
        <v>15</v>
      </c>
      <c r="AY203" s="24">
        <v>15</v>
      </c>
      <c r="AZ203" s="24">
        <v>15</v>
      </c>
      <c r="BA203" s="24">
        <v>10</v>
      </c>
      <c r="BB203" s="49">
        <v>100</v>
      </c>
      <c r="BC203" s="26" t="s">
        <v>138</v>
      </c>
      <c r="BD203" s="26" t="s">
        <v>138</v>
      </c>
      <c r="BE203" s="50">
        <v>0</v>
      </c>
      <c r="BF203" s="650">
        <v>0.33333333333333331</v>
      </c>
      <c r="BG203" s="50">
        <v>1</v>
      </c>
      <c r="BH203" s="650">
        <v>0.66666666666666663</v>
      </c>
      <c r="BI203" s="39"/>
      <c r="BJ203" s="39"/>
      <c r="BK203" s="39"/>
      <c r="BL203" s="39"/>
      <c r="BM203" s="39"/>
      <c r="BN203" s="39"/>
      <c r="BO203" s="39"/>
      <c r="BP203" s="39"/>
      <c r="BQ203" s="39"/>
      <c r="BR203" s="39"/>
      <c r="BS203" s="39"/>
      <c r="BT203" s="39"/>
      <c r="BU203" s="39"/>
      <c r="BV203" s="39"/>
      <c r="BW203" s="39"/>
      <c r="BX203" s="39"/>
      <c r="BY203" s="39"/>
      <c r="BZ203" s="39"/>
      <c r="CA203" s="39"/>
      <c r="CB203" s="39"/>
      <c r="CC203" s="39"/>
      <c r="CD203" s="39"/>
      <c r="CE203" s="39"/>
      <c r="CF203" s="39"/>
      <c r="CG203" s="39"/>
      <c r="CH203" s="39"/>
      <c r="CI203" s="39"/>
      <c r="CJ203" s="39"/>
      <c r="CK203" s="39"/>
      <c r="CL203" s="39"/>
      <c r="CM203" s="39"/>
      <c r="CN203" s="39"/>
      <c r="CO203" s="39"/>
      <c r="CP203" s="39"/>
      <c r="CQ203" s="39"/>
      <c r="CR203" s="39"/>
      <c r="CS203" s="39"/>
      <c r="CT203" s="39"/>
      <c r="CU203" s="39"/>
      <c r="CV203" s="39"/>
      <c r="CW203" s="39"/>
      <c r="CX203" s="39"/>
      <c r="CY203" s="39"/>
      <c r="CZ203" s="39"/>
      <c r="DA203" s="39"/>
      <c r="DB203" s="39"/>
      <c r="DC203" s="39"/>
      <c r="DD203" s="39"/>
      <c r="DE203" s="39"/>
      <c r="DF203" s="39"/>
      <c r="DG203" s="39"/>
      <c r="DH203" s="39"/>
      <c r="DI203" s="39"/>
      <c r="DJ203" s="39"/>
      <c r="DK203" s="39"/>
      <c r="DL203" s="39"/>
      <c r="DM203" s="39"/>
      <c r="DN203" s="39"/>
      <c r="DO203" s="39"/>
      <c r="DP203" s="39"/>
      <c r="DQ203" s="39"/>
      <c r="DR203" s="39"/>
      <c r="DS203" s="39"/>
      <c r="DT203" s="39"/>
      <c r="DU203" s="39"/>
      <c r="DV203" s="39"/>
      <c r="DW203" s="39"/>
      <c r="DX203" s="39"/>
    </row>
    <row r="204" spans="1:128" s="25" customFormat="1" ht="66" hidden="1" customHeight="1" x14ac:dyDescent="0.2">
      <c r="A204" s="627"/>
      <c r="B204" s="27" t="s">
        <v>49</v>
      </c>
      <c r="C204" s="366" t="str">
        <f>'CONTEXTO E IDENTIFICACIÓN'!D$92</f>
        <v>Gestión Financiera</v>
      </c>
      <c r="D204" s="366" t="str">
        <f>'CONTEXTO E IDENTIFICACIÓN'!F$92</f>
        <v>Gestión Contable</v>
      </c>
      <c r="E204" s="630"/>
      <c r="F204" s="633"/>
      <c r="G204" s="636"/>
      <c r="H204" s="318">
        <v>2</v>
      </c>
      <c r="I204" s="274" t="s">
        <v>567</v>
      </c>
      <c r="J204" s="275" t="s">
        <v>568</v>
      </c>
      <c r="K204" s="275" t="s">
        <v>569</v>
      </c>
      <c r="L204" s="275" t="str">
        <f t="shared" si="57"/>
        <v>El Responsable de hacer la legalización de la caja menor en el GIT de contabilidad coteja los documentos soporte con lo registrado en el SIIF Nación II, cada vez que se solicite reembolso y al cierre de la caja menor, verificando fecha, factura, valor y tercero. En caso de identificar inconsistencias, solicita al responsable de la caja menor que allegue los soportes adecuados. 
Evidencia: Documento de legalización de caja menor.</v>
      </c>
      <c r="M204" s="274" t="s">
        <v>247</v>
      </c>
      <c r="N204" s="24" t="s">
        <v>7</v>
      </c>
      <c r="O204" s="255" t="s">
        <v>16</v>
      </c>
      <c r="P204" s="252">
        <f>+IF(O204=FÓRMULAS!$E$4,FÓRMULAS!$F$4,IF(O204=FÓRMULAS!$E$5,FÓRMULAS!$F$5,IF(O204=FÓRMULAS!$E$6,FÓRMULAS!$F$6,"")))</f>
        <v>0.25</v>
      </c>
      <c r="Q204" s="252" t="str">
        <f>+IF(OR(O204=FÓRMULAS!$O$4,O204=FÓRMULAS!$O$5),FÓRMULAS!$P$5,IF(O204=FÓRMULAS!$O$6,FÓRMULAS!$P$6,""))</f>
        <v>Probabilidad</v>
      </c>
      <c r="R204" s="255" t="s">
        <v>103</v>
      </c>
      <c r="S204" s="252">
        <f>+IF(R204=FÓRMULAS!$H$4,FÓRMULAS!$I$4,IF(R204=FÓRMULAS!$H$5,FÓRMULAS!$I$5,""))</f>
        <v>0.15</v>
      </c>
      <c r="T204" s="260" t="s">
        <v>902</v>
      </c>
      <c r="U204" s="260" t="s">
        <v>903</v>
      </c>
      <c r="V204" s="260" t="s">
        <v>904</v>
      </c>
      <c r="W204" s="252">
        <f t="shared" si="58"/>
        <v>0.4</v>
      </c>
      <c r="X204" s="252" t="e">
        <f>IF(Q204=FÓRMULAS!$P$5,F$203-(F$203*W204),F$203)</f>
        <v>#VALUE!</v>
      </c>
      <c r="Y204" s="322">
        <f>IF(Q204=FÓRMULAS!$P$6,G$203-(G$203*W204),G$203)</f>
        <v>0.8</v>
      </c>
      <c r="Z204" s="639"/>
      <c r="AA204" s="642"/>
      <c r="AB204" s="325">
        <v>0</v>
      </c>
      <c r="AC204" s="24">
        <v>0</v>
      </c>
      <c r="AD204" s="24">
        <v>0</v>
      </c>
      <c r="AE204" s="24">
        <v>0</v>
      </c>
      <c r="AF204" s="290">
        <v>0</v>
      </c>
      <c r="AG204" s="281" t="s">
        <v>6</v>
      </c>
      <c r="AH204" s="24" t="s">
        <v>17</v>
      </c>
      <c r="AI204" s="24" t="s">
        <v>6</v>
      </c>
      <c r="AJ204" s="24" t="s">
        <v>6</v>
      </c>
      <c r="AK204" s="24" t="s">
        <v>6</v>
      </c>
      <c r="AL204" s="24" t="s">
        <v>25</v>
      </c>
      <c r="AM204" s="24" t="s">
        <v>103</v>
      </c>
      <c r="AN204" s="24" t="s">
        <v>87</v>
      </c>
      <c r="AO204" s="24" t="s">
        <v>89</v>
      </c>
      <c r="AP204" s="24" t="s">
        <v>91</v>
      </c>
      <c r="AQ204" s="24" t="s">
        <v>100</v>
      </c>
      <c r="AR204" s="51" t="s">
        <v>94</v>
      </c>
      <c r="AS204" s="51" t="s">
        <v>96</v>
      </c>
      <c r="AT204" s="51" t="s">
        <v>98</v>
      </c>
      <c r="AU204" s="24">
        <v>15</v>
      </c>
      <c r="AV204" s="24">
        <v>15</v>
      </c>
      <c r="AW204" s="24">
        <v>15</v>
      </c>
      <c r="AX204" s="24">
        <v>10</v>
      </c>
      <c r="AY204" s="24">
        <v>15</v>
      </c>
      <c r="AZ204" s="24">
        <v>15</v>
      </c>
      <c r="BA204" s="24">
        <v>10</v>
      </c>
      <c r="BB204" s="49">
        <v>95</v>
      </c>
      <c r="BC204" s="26" t="s">
        <v>138</v>
      </c>
      <c r="BD204" s="26" t="s">
        <v>138</v>
      </c>
      <c r="BE204" s="50">
        <v>0</v>
      </c>
      <c r="BF204" s="650"/>
      <c r="BG204" s="50">
        <v>0</v>
      </c>
      <c r="BH204" s="650"/>
      <c r="BI204" s="39"/>
      <c r="BJ204" s="39"/>
      <c r="BK204" s="39"/>
      <c r="BL204" s="39"/>
      <c r="BM204" s="39"/>
      <c r="BN204" s="39"/>
      <c r="BO204" s="39"/>
      <c r="BP204" s="39"/>
      <c r="BQ204" s="39"/>
      <c r="BR204" s="39"/>
      <c r="BS204" s="39"/>
      <c r="BT204" s="39"/>
      <c r="BU204" s="39"/>
      <c r="BV204" s="39"/>
      <c r="BW204" s="39"/>
      <c r="BX204" s="39"/>
      <c r="BY204" s="39"/>
      <c r="BZ204" s="39"/>
      <c r="CA204" s="39"/>
      <c r="CB204" s="39"/>
      <c r="CC204" s="39"/>
      <c r="CD204" s="39"/>
      <c r="CE204" s="39"/>
      <c r="CF204" s="39"/>
      <c r="CG204" s="39"/>
      <c r="CH204" s="39"/>
      <c r="CI204" s="39"/>
      <c r="CJ204" s="39"/>
      <c r="CK204" s="39"/>
      <c r="CL204" s="39"/>
      <c r="CM204" s="39"/>
      <c r="CN204" s="39"/>
      <c r="CO204" s="39"/>
      <c r="CP204" s="39"/>
      <c r="CQ204" s="39"/>
      <c r="CR204" s="39"/>
      <c r="CS204" s="39"/>
      <c r="CT204" s="39"/>
      <c r="CU204" s="39"/>
      <c r="CV204" s="39"/>
      <c r="CW204" s="39"/>
      <c r="CX204" s="39"/>
      <c r="CY204" s="39"/>
      <c r="CZ204" s="39"/>
      <c r="DA204" s="39"/>
      <c r="DB204" s="39"/>
      <c r="DC204" s="39"/>
      <c r="DD204" s="39"/>
      <c r="DE204" s="39"/>
      <c r="DF204" s="39"/>
      <c r="DG204" s="39"/>
      <c r="DH204" s="39"/>
      <c r="DI204" s="39"/>
      <c r="DJ204" s="39"/>
      <c r="DK204" s="39"/>
      <c r="DL204" s="39"/>
      <c r="DM204" s="39"/>
      <c r="DN204" s="39"/>
      <c r="DO204" s="39"/>
      <c r="DP204" s="39"/>
      <c r="DQ204" s="39"/>
      <c r="DR204" s="39"/>
      <c r="DS204" s="39"/>
      <c r="DT204" s="39"/>
      <c r="DU204" s="39"/>
      <c r="DV204" s="39"/>
      <c r="DW204" s="39"/>
      <c r="DX204" s="39"/>
    </row>
    <row r="205" spans="1:128" s="25" customFormat="1" ht="81.75" hidden="1" customHeight="1" x14ac:dyDescent="0.2">
      <c r="A205" s="627"/>
      <c r="B205" s="27" t="s">
        <v>49</v>
      </c>
      <c r="C205" s="366" t="str">
        <f>'CONTEXTO E IDENTIFICACIÓN'!D$92</f>
        <v>Gestión Financiera</v>
      </c>
      <c r="D205" s="366" t="str">
        <f>'CONTEXTO E IDENTIFICACIÓN'!F$92</f>
        <v>Gestión Contable</v>
      </c>
      <c r="E205" s="630"/>
      <c r="F205" s="633"/>
      <c r="G205" s="636"/>
      <c r="H205" s="318">
        <v>3</v>
      </c>
      <c r="I205" s="274" t="s">
        <v>570</v>
      </c>
      <c r="J205" s="275" t="s">
        <v>571</v>
      </c>
      <c r="K205" s="275" t="s">
        <v>572</v>
      </c>
      <c r="L205" s="275" t="str">
        <f t="shared" si="57"/>
        <v>Los Responsables GIT de Presupuesto, GIT de Contabilidad y GIT de Tesorería y los Pagadores y Contadores de las Direcciones Territoriales , cada vez que se requiera, verifican que los documentos soporte que autorizan los gastos, vengan firmados por el ordenador del gasto. En caso contrario, devuelven el documento para que sea allegado con la firma respectiva.  
Evidencia: Documentos soporte de autorización de gastos con firmas.</v>
      </c>
      <c r="M205" s="274" t="s">
        <v>300</v>
      </c>
      <c r="N205" s="24" t="s">
        <v>7</v>
      </c>
      <c r="O205" s="255" t="s">
        <v>16</v>
      </c>
      <c r="P205" s="252">
        <f>+IF(O205=FÓRMULAS!$E$4,FÓRMULAS!$F$4,IF(O205=FÓRMULAS!$E$5,FÓRMULAS!$F$5,IF(O205=FÓRMULAS!$E$6,FÓRMULAS!$F$6,"")))</f>
        <v>0.25</v>
      </c>
      <c r="Q205" s="252" t="str">
        <f>+IF(OR(O205=FÓRMULAS!$O$4,O205=FÓRMULAS!$O$5),FÓRMULAS!$P$5,IF(O205=FÓRMULAS!$O$6,FÓRMULAS!$P$6,""))</f>
        <v>Probabilidad</v>
      </c>
      <c r="R205" s="255" t="s">
        <v>103</v>
      </c>
      <c r="S205" s="252">
        <f>+IF(R205=FÓRMULAS!$H$4,FÓRMULAS!$I$4,IF(R205=FÓRMULAS!$H$5,FÓRMULAS!$I$5,""))</f>
        <v>0.15</v>
      </c>
      <c r="T205" s="260" t="s">
        <v>902</v>
      </c>
      <c r="U205" s="260" t="s">
        <v>903</v>
      </c>
      <c r="V205" s="260" t="s">
        <v>904</v>
      </c>
      <c r="W205" s="252">
        <f t="shared" si="58"/>
        <v>0.4</v>
      </c>
      <c r="X205" s="252" t="e">
        <f>IF(Q205=FÓRMULAS!$P$5,F$203-(F$203*W205),F$203)</f>
        <v>#VALUE!</v>
      </c>
      <c r="Y205" s="322">
        <f>IF(Q205=FÓRMULAS!$P$6,G$203-(G$203*W205),G$203)</f>
        <v>0.8</v>
      </c>
      <c r="Z205" s="639"/>
      <c r="AA205" s="642"/>
      <c r="AB205" s="325">
        <v>0</v>
      </c>
      <c r="AC205" s="24">
        <v>0</v>
      </c>
      <c r="AD205" s="24">
        <v>0</v>
      </c>
      <c r="AE205" s="24">
        <v>0</v>
      </c>
      <c r="AF205" s="290">
        <v>0</v>
      </c>
      <c r="AG205" s="281" t="s">
        <v>6</v>
      </c>
      <c r="AH205" s="24" t="s">
        <v>17</v>
      </c>
      <c r="AI205" s="24" t="s">
        <v>6</v>
      </c>
      <c r="AJ205" s="24" t="s">
        <v>6</v>
      </c>
      <c r="AK205" s="24" t="s">
        <v>6</v>
      </c>
      <c r="AL205" s="24" t="s">
        <v>25</v>
      </c>
      <c r="AM205" s="24" t="s">
        <v>103</v>
      </c>
      <c r="AN205" s="24" t="s">
        <v>87</v>
      </c>
      <c r="AO205" s="24" t="s">
        <v>89</v>
      </c>
      <c r="AP205" s="24" t="s">
        <v>91</v>
      </c>
      <c r="AQ205" s="24" t="s">
        <v>100</v>
      </c>
      <c r="AR205" s="51" t="s">
        <v>94</v>
      </c>
      <c r="AS205" s="51" t="s">
        <v>96</v>
      </c>
      <c r="AT205" s="51" t="s">
        <v>98</v>
      </c>
      <c r="AU205" s="24">
        <v>15</v>
      </c>
      <c r="AV205" s="24">
        <v>15</v>
      </c>
      <c r="AW205" s="24">
        <v>15</v>
      </c>
      <c r="AX205" s="24">
        <v>10</v>
      </c>
      <c r="AY205" s="24">
        <v>15</v>
      </c>
      <c r="AZ205" s="24">
        <v>15</v>
      </c>
      <c r="BA205" s="24">
        <v>10</v>
      </c>
      <c r="BB205" s="49">
        <v>95</v>
      </c>
      <c r="BC205" s="26" t="s">
        <v>138</v>
      </c>
      <c r="BD205" s="26" t="s">
        <v>138</v>
      </c>
      <c r="BE205" s="50">
        <v>1</v>
      </c>
      <c r="BF205" s="650"/>
      <c r="BG205" s="50">
        <v>1</v>
      </c>
      <c r="BH205" s="650"/>
      <c r="BI205" s="39"/>
      <c r="BJ205" s="39"/>
      <c r="BK205" s="39"/>
      <c r="BL205" s="39"/>
      <c r="BM205" s="39"/>
      <c r="BN205" s="39"/>
      <c r="BO205" s="39"/>
      <c r="BP205" s="39"/>
      <c r="BQ205" s="39"/>
      <c r="BR205" s="39"/>
      <c r="BS205" s="39"/>
      <c r="BT205" s="39"/>
      <c r="BU205" s="39"/>
      <c r="BV205" s="39"/>
      <c r="BW205" s="39"/>
      <c r="BX205" s="39"/>
      <c r="BY205" s="39"/>
      <c r="BZ205" s="39"/>
      <c r="CA205" s="39"/>
      <c r="CB205" s="39"/>
      <c r="CC205" s="39"/>
      <c r="CD205" s="39"/>
      <c r="CE205" s="39"/>
      <c r="CF205" s="39"/>
      <c r="CG205" s="39"/>
      <c r="CH205" s="39"/>
      <c r="CI205" s="39"/>
      <c r="CJ205" s="39"/>
      <c r="CK205" s="39"/>
      <c r="CL205" s="39"/>
      <c r="CM205" s="39"/>
      <c r="CN205" s="39"/>
      <c r="CO205" s="39"/>
      <c r="CP205" s="39"/>
      <c r="CQ205" s="39"/>
      <c r="CR205" s="39"/>
      <c r="CS205" s="39"/>
      <c r="CT205" s="39"/>
      <c r="CU205" s="39"/>
      <c r="CV205" s="39"/>
      <c r="CW205" s="39"/>
      <c r="CX205" s="39"/>
      <c r="CY205" s="39"/>
      <c r="CZ205" s="39"/>
      <c r="DA205" s="39"/>
      <c r="DB205" s="39"/>
      <c r="DC205" s="39"/>
      <c r="DD205" s="39"/>
      <c r="DE205" s="39"/>
      <c r="DF205" s="39"/>
      <c r="DG205" s="39"/>
      <c r="DH205" s="39"/>
      <c r="DI205" s="39"/>
      <c r="DJ205" s="39"/>
      <c r="DK205" s="39"/>
      <c r="DL205" s="39"/>
      <c r="DM205" s="39"/>
      <c r="DN205" s="39"/>
      <c r="DO205" s="39"/>
      <c r="DP205" s="39"/>
      <c r="DQ205" s="39"/>
      <c r="DR205" s="39"/>
      <c r="DS205" s="39"/>
      <c r="DT205" s="39"/>
      <c r="DU205" s="39"/>
      <c r="DV205" s="39"/>
      <c r="DW205" s="39"/>
      <c r="DX205" s="39"/>
    </row>
    <row r="206" spans="1:128" s="25" customFormat="1" ht="15.75" hidden="1" customHeight="1" thickBot="1" x14ac:dyDescent="0.25">
      <c r="A206" s="628"/>
      <c r="B206" s="291"/>
      <c r="C206" s="367" t="str">
        <f>'CONTEXTO E IDENTIFICACIÓN'!D$92</f>
        <v>Gestión Financiera</v>
      </c>
      <c r="D206" s="367" t="str">
        <f>'CONTEXTO E IDENTIFICACIÓN'!F$92</f>
        <v>Gestión Contable</v>
      </c>
      <c r="E206" s="631"/>
      <c r="F206" s="634"/>
      <c r="G206" s="637"/>
      <c r="H206" s="319">
        <v>4</v>
      </c>
      <c r="I206" s="292"/>
      <c r="J206" s="293"/>
      <c r="K206" s="293"/>
      <c r="L206" s="293" t="str">
        <f t="shared" si="57"/>
        <v xml:space="preserve">  </v>
      </c>
      <c r="M206" s="292"/>
      <c r="N206" s="294"/>
      <c r="O206" s="256"/>
      <c r="P206" s="253" t="str">
        <f>+IF(O206=FÓRMULAS!$E$4,FÓRMULAS!$F$4,IF(O206=FÓRMULAS!$E$5,FÓRMULAS!$F$5,IF(O206=FÓRMULAS!$E$6,FÓRMULAS!$F$6,"")))</f>
        <v/>
      </c>
      <c r="Q206" s="253" t="str">
        <f>+IF(OR(O206=FÓRMULAS!$O$4,O206=FÓRMULAS!$O$5),FÓRMULAS!$P$5,IF(O206=FÓRMULAS!$O$6,FÓRMULAS!$P$6,""))</f>
        <v/>
      </c>
      <c r="R206" s="256"/>
      <c r="S206" s="253" t="str">
        <f>+IF(R206=FÓRMULAS!$H$4,FÓRMULAS!$I$4,IF(R206=FÓRMULAS!$H$5,FÓRMULAS!$I$5,""))</f>
        <v/>
      </c>
      <c r="T206" s="261"/>
      <c r="U206" s="261"/>
      <c r="V206" s="261"/>
      <c r="W206" s="253" t="str">
        <f t="shared" si="58"/>
        <v/>
      </c>
      <c r="X206" s="253" t="str">
        <f>IF(Q206=FÓRMULAS!$P$5,F$203-(F$203*W206),F$203)</f>
        <v/>
      </c>
      <c r="Y206" s="323">
        <f>IF(Q206=FÓRMULAS!$P$6,G$203-(G$203*W206),G$203)</f>
        <v>0.8</v>
      </c>
      <c r="Z206" s="640"/>
      <c r="AA206" s="643"/>
      <c r="AB206" s="326"/>
      <c r="AC206" s="294"/>
      <c r="AD206" s="294"/>
      <c r="AE206" s="294"/>
      <c r="AF206" s="295"/>
      <c r="AG206" s="281"/>
      <c r="AH206" s="24"/>
      <c r="AI206" s="24"/>
      <c r="AJ206" s="24"/>
      <c r="AK206" s="24"/>
      <c r="AL206" s="24"/>
      <c r="AM206" s="24"/>
      <c r="AN206" s="24"/>
      <c r="AO206" s="24"/>
      <c r="AP206" s="24"/>
      <c r="AQ206" s="24"/>
      <c r="AR206" s="60"/>
      <c r="AS206" s="60"/>
      <c r="AT206" s="60"/>
      <c r="AU206" s="24"/>
      <c r="AV206" s="24"/>
      <c r="AW206" s="24"/>
      <c r="AX206" s="24"/>
      <c r="AY206" s="24"/>
      <c r="AZ206" s="24"/>
      <c r="BA206" s="24"/>
      <c r="BB206" s="58"/>
      <c r="BC206" s="26"/>
      <c r="BD206" s="26"/>
      <c r="BE206" s="57"/>
      <c r="BF206" s="59"/>
      <c r="BG206" s="57"/>
      <c r="BH206" s="59"/>
      <c r="BI206" s="39"/>
      <c r="BJ206" s="39"/>
      <c r="BK206" s="39"/>
      <c r="BL206" s="39"/>
      <c r="BM206" s="39"/>
      <c r="BN206" s="39"/>
      <c r="BO206" s="39"/>
      <c r="BP206" s="39"/>
      <c r="BQ206" s="39"/>
      <c r="BR206" s="39"/>
      <c r="BS206" s="39"/>
      <c r="BT206" s="39"/>
      <c r="BU206" s="39"/>
      <c r="BV206" s="39"/>
      <c r="BW206" s="39"/>
      <c r="BX206" s="39"/>
      <c r="BY206" s="39"/>
      <c r="BZ206" s="39"/>
      <c r="CA206" s="39"/>
      <c r="CB206" s="39"/>
      <c r="CC206" s="39"/>
      <c r="CD206" s="39"/>
      <c r="CE206" s="39"/>
      <c r="CF206" s="39"/>
      <c r="CG206" s="39"/>
      <c r="CH206" s="39"/>
      <c r="CI206" s="39"/>
      <c r="CJ206" s="39"/>
      <c r="CK206" s="39"/>
      <c r="CL206" s="39"/>
      <c r="CM206" s="39"/>
      <c r="CN206" s="39"/>
      <c r="CO206" s="39"/>
      <c r="CP206" s="39"/>
      <c r="CQ206" s="39"/>
      <c r="CR206" s="39"/>
      <c r="CS206" s="39"/>
      <c r="CT206" s="39"/>
      <c r="CU206" s="39"/>
      <c r="CV206" s="39"/>
      <c r="CW206" s="39"/>
      <c r="CX206" s="39"/>
      <c r="CY206" s="39"/>
      <c r="CZ206" s="39"/>
      <c r="DA206" s="39"/>
      <c r="DB206" s="39"/>
      <c r="DC206" s="39"/>
      <c r="DD206" s="39"/>
      <c r="DE206" s="39"/>
      <c r="DF206" s="39"/>
      <c r="DG206" s="39"/>
      <c r="DH206" s="39"/>
      <c r="DI206" s="39"/>
      <c r="DJ206" s="39"/>
      <c r="DK206" s="39"/>
      <c r="DL206" s="39"/>
      <c r="DM206" s="39"/>
      <c r="DN206" s="39"/>
      <c r="DO206" s="39"/>
      <c r="DP206" s="39"/>
      <c r="DQ206" s="39"/>
      <c r="DR206" s="39"/>
      <c r="DS206" s="39"/>
      <c r="DT206" s="39"/>
      <c r="DU206" s="39"/>
      <c r="DV206" s="39"/>
      <c r="DW206" s="39"/>
      <c r="DX206" s="39"/>
    </row>
    <row r="207" spans="1:128" s="25" customFormat="1" ht="131.44999999999999" hidden="1" customHeight="1" x14ac:dyDescent="0.2">
      <c r="A207" s="626" t="str">
        <f>'CONTEXTO E IDENTIFICACIÓN'!A93</f>
        <v>R39</v>
      </c>
      <c r="B207" s="285" t="s">
        <v>52</v>
      </c>
      <c r="C207" s="365" t="str">
        <f>'CONTEXTO E IDENTIFICACIÓN'!D$93</f>
        <v>Gestión Jurídica</v>
      </c>
      <c r="D207" s="365" t="str">
        <f>'CONTEXTO E IDENTIFICACIÓN'!F$93</f>
        <v>Judicial</v>
      </c>
      <c r="E207" s="629" t="str">
        <f>'CONTEXTO E IDENTIFICACIÓN'!N93</f>
        <v>Posibilidad de pérdida Económica y Reputacional por inoportunidad  en la respuesta a los requerimientos en procesos judiciales 
debido a :
1. Falta de verificación permanente a las plataformas y páginas web jurídicas especializadas.
2. Falta de respuesta adecuada y oportuna por parte de los procesos involucrados para atender  los requerimientos judiciales.
3. Novedades en el personal que afectan la atención de los trámites a procesos judiciales en la sede central y en las Direcciones Territoriales.</v>
      </c>
      <c r="F207" s="632">
        <f>'PROB E IMPACTO INHERENTE'!H47</f>
        <v>0.6</v>
      </c>
      <c r="G207" s="635">
        <f>'PROB E IMPACTO INHERENTE'!P47</f>
        <v>0.8</v>
      </c>
      <c r="H207" s="317">
        <v>1</v>
      </c>
      <c r="I207" s="286" t="s">
        <v>573</v>
      </c>
      <c r="J207" s="287" t="s">
        <v>574</v>
      </c>
      <c r="K207" s="287" t="s">
        <v>575</v>
      </c>
      <c r="L207" s="287" t="str">
        <f t="shared" si="57"/>
        <v>El Responsable asignado de la Oficina Asesora Jurídica en Sede Central y el Abogado en las Direcciones Territoriales realizan seguimiento y control judicial presencial o virtual dos veces por semana con la finalidad de vigilar y controlar las actuaciones judiciales, a través del diligenciamiento del formato vigente de control de estado de procesos judiciales. El abogado en las Direcciones Territoriales remite mensualmente el reporte de dicho seguimiento a la sede central. (A, B) 
Evidencia: 
1. Formato diligenciado "Control de estado de procesos judiciales" vigente y el informe consolidado con el estado de procesos judiciales (Sede central)
2. Formato diligenciado "Control de estado de procesos judiciales" vigente (Direcciones Territoriales)</v>
      </c>
      <c r="M207" s="286" t="s">
        <v>296</v>
      </c>
      <c r="N207" s="288" t="s">
        <v>7</v>
      </c>
      <c r="O207" s="254" t="s">
        <v>16</v>
      </c>
      <c r="P207" s="251">
        <f>+IF(O207=FÓRMULAS!$E$4,FÓRMULAS!$F$4,IF(O207=FÓRMULAS!$E$5,FÓRMULAS!$F$5,IF(O207=FÓRMULAS!$E$6,FÓRMULAS!$F$6,"")))</f>
        <v>0.25</v>
      </c>
      <c r="Q207" s="251" t="str">
        <f>+IF(OR(O207=FÓRMULAS!$O$4,O207=FÓRMULAS!$O$5),FÓRMULAS!$P$5,IF(O207=FÓRMULAS!$O$6,FÓRMULAS!$P$6,""))</f>
        <v>Probabilidad</v>
      </c>
      <c r="R207" s="254" t="s">
        <v>103</v>
      </c>
      <c r="S207" s="251">
        <f>+IF(R207=FÓRMULAS!$H$4,FÓRMULAS!$I$4,IF(R207=FÓRMULAS!$H$5,FÓRMULAS!$I$5,""))</f>
        <v>0.15</v>
      </c>
      <c r="T207" s="259" t="s">
        <v>902</v>
      </c>
      <c r="U207" s="259" t="s">
        <v>903</v>
      </c>
      <c r="V207" s="259" t="s">
        <v>904</v>
      </c>
      <c r="W207" s="251">
        <f t="shared" si="58"/>
        <v>0.4</v>
      </c>
      <c r="X207" s="251">
        <f>IF(Q207=FÓRMULAS!$P$5,F$207-(F$207*W207),F$207)</f>
        <v>0.36</v>
      </c>
      <c r="Y207" s="321">
        <f>IF(Q207=FÓRMULAS!$P$6,G$207-(G$207*W207),G$207)</f>
        <v>0.8</v>
      </c>
      <c r="Z207" s="638">
        <f t="shared" ref="Z207:AA207" si="64">+IF(X210="","",X210)</f>
        <v>0.6</v>
      </c>
      <c r="AA207" s="641">
        <f t="shared" si="64"/>
        <v>0.8</v>
      </c>
      <c r="AB207" s="324">
        <v>96</v>
      </c>
      <c r="AC207" s="288">
        <v>24</v>
      </c>
      <c r="AD207" s="288">
        <v>24</v>
      </c>
      <c r="AE207" s="288">
        <v>24</v>
      </c>
      <c r="AF207" s="289">
        <v>24</v>
      </c>
      <c r="AG207" s="281" t="s">
        <v>19</v>
      </c>
      <c r="AH207" s="24" t="s">
        <v>16</v>
      </c>
      <c r="AI207" s="24" t="s">
        <v>6</v>
      </c>
      <c r="AJ207" s="24" t="s">
        <v>6</v>
      </c>
      <c r="AK207" s="24" t="s">
        <v>6</v>
      </c>
      <c r="AL207" s="24" t="s">
        <v>21</v>
      </c>
      <c r="AM207" s="24" t="s">
        <v>103</v>
      </c>
      <c r="AN207" s="24" t="s">
        <v>87</v>
      </c>
      <c r="AO207" s="24" t="s">
        <v>89</v>
      </c>
      <c r="AP207" s="24" t="s">
        <v>91</v>
      </c>
      <c r="AQ207" s="24" t="s">
        <v>99</v>
      </c>
      <c r="AR207" s="51" t="s">
        <v>94</v>
      </c>
      <c r="AS207" s="51" t="s">
        <v>96</v>
      </c>
      <c r="AT207" s="51" t="s">
        <v>98</v>
      </c>
      <c r="AU207" s="24">
        <v>15</v>
      </c>
      <c r="AV207" s="24">
        <v>15</v>
      </c>
      <c r="AW207" s="24">
        <v>15</v>
      </c>
      <c r="AX207" s="24">
        <v>15</v>
      </c>
      <c r="AY207" s="24">
        <v>15</v>
      </c>
      <c r="AZ207" s="24">
        <v>15</v>
      </c>
      <c r="BA207" s="24">
        <v>10</v>
      </c>
      <c r="BB207" s="49">
        <v>100</v>
      </c>
      <c r="BC207" s="26" t="s">
        <v>138</v>
      </c>
      <c r="BD207" s="26" t="s">
        <v>138</v>
      </c>
      <c r="BE207" s="50">
        <v>2</v>
      </c>
      <c r="BF207" s="650">
        <v>2</v>
      </c>
      <c r="BG207" s="50">
        <v>2</v>
      </c>
      <c r="BH207" s="650">
        <v>2</v>
      </c>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row>
    <row r="208" spans="1:128" s="25" customFormat="1" ht="109.7" hidden="1" customHeight="1" x14ac:dyDescent="0.2">
      <c r="A208" s="627"/>
      <c r="B208" s="27" t="s">
        <v>52</v>
      </c>
      <c r="C208" s="366" t="str">
        <f>'CONTEXTO E IDENTIFICACIÓN'!D$93</f>
        <v>Gestión Jurídica</v>
      </c>
      <c r="D208" s="366" t="str">
        <f>'CONTEXTO E IDENTIFICACIÓN'!F$93</f>
        <v>Judicial</v>
      </c>
      <c r="E208" s="630"/>
      <c r="F208" s="633"/>
      <c r="G208" s="636"/>
      <c r="H208" s="318">
        <v>2</v>
      </c>
      <c r="I208" s="274" t="s">
        <v>573</v>
      </c>
      <c r="J208" s="275" t="s">
        <v>946</v>
      </c>
      <c r="K208" s="275" t="s">
        <v>576</v>
      </c>
      <c r="L208" s="275" t="str">
        <f t="shared" si="57"/>
        <v>El Responsable asignado de la Oficina Asesora Jurídica en Sede Central y el Abogado en las Direcciones Territoriales solicitan a través de memorando o correo electrónico los conceptos técnicos a los distintos procesos de la entidad, teniendo en cuenta los términos establecidos por el ente judicial en el requerimiento. 
Evidencia: Memorando y/o correo electrónico de solicitud de conceptos técnicos.</v>
      </c>
      <c r="M208" s="274" t="s">
        <v>166</v>
      </c>
      <c r="N208" s="24" t="s">
        <v>7</v>
      </c>
      <c r="O208" s="255" t="s">
        <v>16</v>
      </c>
      <c r="P208" s="252">
        <f>+IF(O208=FÓRMULAS!$E$4,FÓRMULAS!$F$4,IF(O208=FÓRMULAS!$E$5,FÓRMULAS!$F$5,IF(O208=FÓRMULAS!$E$6,FÓRMULAS!$F$6,"")))</f>
        <v>0.25</v>
      </c>
      <c r="Q208" s="252" t="str">
        <f>+IF(OR(O208=FÓRMULAS!$O$4,O208=FÓRMULAS!$O$5),FÓRMULAS!$P$5,IF(O208=FÓRMULAS!$O$6,FÓRMULAS!$P$6,""))</f>
        <v>Probabilidad</v>
      </c>
      <c r="R208" s="255" t="s">
        <v>103</v>
      </c>
      <c r="S208" s="252">
        <f>+IF(R208=FÓRMULAS!$H$4,FÓRMULAS!$I$4,IF(R208=FÓRMULAS!$H$5,FÓRMULAS!$I$5,""))</f>
        <v>0.15</v>
      </c>
      <c r="T208" s="260" t="s">
        <v>902</v>
      </c>
      <c r="U208" s="260" t="s">
        <v>903</v>
      </c>
      <c r="V208" s="260" t="s">
        <v>904</v>
      </c>
      <c r="W208" s="252">
        <f t="shared" si="58"/>
        <v>0.4</v>
      </c>
      <c r="X208" s="252">
        <f>IF(Q208=FÓRMULAS!$P$5,F$207-(F$207*W208),F$207)</f>
        <v>0.36</v>
      </c>
      <c r="Y208" s="322">
        <f>IF(Q208=FÓRMULAS!$P$6,G$207-(G$207*W208),G$207)</f>
        <v>0.8</v>
      </c>
      <c r="Z208" s="639"/>
      <c r="AA208" s="642"/>
      <c r="AB208" s="325">
        <v>0</v>
      </c>
      <c r="AC208" s="24">
        <v>0</v>
      </c>
      <c r="AD208" s="24">
        <v>0</v>
      </c>
      <c r="AE208" s="24">
        <v>0</v>
      </c>
      <c r="AF208" s="290">
        <v>0</v>
      </c>
      <c r="AG208" s="281" t="s">
        <v>6</v>
      </c>
      <c r="AH208" s="24" t="s">
        <v>16</v>
      </c>
      <c r="AI208" s="24" t="s">
        <v>6</v>
      </c>
      <c r="AJ208" s="24" t="s">
        <v>6</v>
      </c>
      <c r="AK208" s="24" t="s">
        <v>6</v>
      </c>
      <c r="AL208" s="24" t="s">
        <v>25</v>
      </c>
      <c r="AM208" s="24" t="s">
        <v>103</v>
      </c>
      <c r="AN208" s="24" t="s">
        <v>87</v>
      </c>
      <c r="AO208" s="24" t="s">
        <v>89</v>
      </c>
      <c r="AP208" s="24" t="s">
        <v>91</v>
      </c>
      <c r="AQ208" s="24" t="s">
        <v>99</v>
      </c>
      <c r="AR208" s="51" t="s">
        <v>94</v>
      </c>
      <c r="AS208" s="51" t="s">
        <v>96</v>
      </c>
      <c r="AT208" s="51" t="s">
        <v>98</v>
      </c>
      <c r="AU208" s="24">
        <v>15</v>
      </c>
      <c r="AV208" s="24">
        <v>15</v>
      </c>
      <c r="AW208" s="24">
        <v>15</v>
      </c>
      <c r="AX208" s="24">
        <v>15</v>
      </c>
      <c r="AY208" s="24">
        <v>15</v>
      </c>
      <c r="AZ208" s="24">
        <v>15</v>
      </c>
      <c r="BA208" s="24">
        <v>10</v>
      </c>
      <c r="BB208" s="49">
        <v>100</v>
      </c>
      <c r="BC208" s="26" t="s">
        <v>138</v>
      </c>
      <c r="BD208" s="26" t="s">
        <v>138</v>
      </c>
      <c r="BE208" s="50">
        <v>2</v>
      </c>
      <c r="BF208" s="650"/>
      <c r="BG208" s="50">
        <v>2</v>
      </c>
      <c r="BH208" s="650"/>
      <c r="BI208" s="39"/>
      <c r="BJ208" s="39"/>
      <c r="BK208" s="39"/>
      <c r="BL208" s="39"/>
      <c r="BM208" s="39"/>
      <c r="BN208" s="39"/>
      <c r="BO208" s="39"/>
      <c r="BP208" s="39"/>
      <c r="BQ208" s="39"/>
      <c r="BR208" s="39"/>
      <c r="BS208" s="39"/>
      <c r="BT208" s="39"/>
      <c r="BU208" s="39"/>
      <c r="BV208" s="39"/>
      <c r="BW208" s="39"/>
      <c r="BX208" s="39"/>
      <c r="BY208" s="39"/>
      <c r="BZ208" s="39"/>
      <c r="CA208" s="39"/>
      <c r="CB208" s="39"/>
      <c r="CC208" s="39"/>
      <c r="CD208" s="39"/>
      <c r="CE208" s="39"/>
      <c r="CF208" s="39"/>
      <c r="CG208" s="39"/>
      <c r="CH208" s="39"/>
      <c r="CI208" s="39"/>
      <c r="CJ208" s="39"/>
      <c r="CK208" s="39"/>
      <c r="CL208" s="39"/>
      <c r="CM208" s="39"/>
      <c r="CN208" s="39"/>
      <c r="CO208" s="39"/>
      <c r="CP208" s="39"/>
      <c r="CQ208" s="39"/>
      <c r="CR208" s="39"/>
      <c r="CS208" s="39"/>
      <c r="CT208" s="39"/>
      <c r="CU208" s="39"/>
      <c r="CV208" s="39"/>
      <c r="CW208" s="39"/>
      <c r="CX208" s="39"/>
      <c r="CY208" s="39"/>
      <c r="CZ208" s="39"/>
      <c r="DA208" s="39"/>
      <c r="DB208" s="39"/>
      <c r="DC208" s="39"/>
      <c r="DD208" s="39"/>
      <c r="DE208" s="39"/>
      <c r="DF208" s="39"/>
      <c r="DG208" s="39"/>
      <c r="DH208" s="39"/>
      <c r="DI208" s="39"/>
      <c r="DJ208" s="39"/>
      <c r="DK208" s="39"/>
      <c r="DL208" s="39"/>
      <c r="DM208" s="39"/>
      <c r="DN208" s="39"/>
      <c r="DO208" s="39"/>
      <c r="DP208" s="39"/>
      <c r="DQ208" s="39"/>
      <c r="DR208" s="39"/>
      <c r="DS208" s="39"/>
      <c r="DT208" s="39"/>
      <c r="DU208" s="39"/>
      <c r="DV208" s="39"/>
      <c r="DW208" s="39"/>
      <c r="DX208" s="39"/>
    </row>
    <row r="209" spans="1:128" s="25" customFormat="1" ht="97.5" hidden="1" customHeight="1" x14ac:dyDescent="0.2">
      <c r="A209" s="627"/>
      <c r="B209" s="27" t="s">
        <v>52</v>
      </c>
      <c r="C209" s="366" t="str">
        <f>'CONTEXTO E IDENTIFICACIÓN'!D$93</f>
        <v>Gestión Jurídica</v>
      </c>
      <c r="D209" s="366" t="str">
        <f>'CONTEXTO E IDENTIFICACIÓN'!F$93</f>
        <v>Judicial</v>
      </c>
      <c r="E209" s="630"/>
      <c r="F209" s="633"/>
      <c r="G209" s="636"/>
      <c r="H209" s="318">
        <v>3</v>
      </c>
      <c r="I209" s="274" t="s">
        <v>577</v>
      </c>
      <c r="J209" s="275" t="s">
        <v>947</v>
      </c>
      <c r="K209" s="275" t="s">
        <v>578</v>
      </c>
      <c r="L209" s="275" t="str">
        <f t="shared" si="57"/>
        <v>El Jefe de la Oficina Asesora Jurídica o a quien asigne en Sede Central  realiza no menos de dos reuniones mensuales de seguimiento a los abogados de las Direcciones Territoriales para casos específicos o cuando sea requerido, con la finalidad de retroalimentar, apoyar y controlar la gestión judicial de los procesos en curso.  Evidencia: Convocatoria a través de correo electrónico, acta de reunión, agenda y/o pantallazo de los participantes (convocatoria virtual)</v>
      </c>
      <c r="M209" s="274" t="s">
        <v>167</v>
      </c>
      <c r="N209" s="24" t="s">
        <v>7</v>
      </c>
      <c r="O209" s="255" t="s">
        <v>16</v>
      </c>
      <c r="P209" s="252">
        <f>+IF(O209=FÓRMULAS!$E$4,FÓRMULAS!$F$4,IF(O209=FÓRMULAS!$E$5,FÓRMULAS!$F$5,IF(O209=FÓRMULAS!$E$6,FÓRMULAS!$F$6,"")))</f>
        <v>0.25</v>
      </c>
      <c r="Q209" s="252" t="str">
        <f>+IF(OR(O209=FÓRMULAS!$O$4,O209=FÓRMULAS!$O$5),FÓRMULAS!$P$5,IF(O209=FÓRMULAS!$O$6,FÓRMULAS!$P$6,""))</f>
        <v>Probabilidad</v>
      </c>
      <c r="R209" s="255" t="s">
        <v>103</v>
      </c>
      <c r="S209" s="252">
        <f>+IF(R209=FÓRMULAS!$H$4,FÓRMULAS!$I$4,IF(R209=FÓRMULAS!$H$5,FÓRMULAS!$I$5,""))</f>
        <v>0.15</v>
      </c>
      <c r="T209" s="260" t="s">
        <v>902</v>
      </c>
      <c r="U209" s="260" t="s">
        <v>903</v>
      </c>
      <c r="V209" s="260" t="s">
        <v>904</v>
      </c>
      <c r="W209" s="252">
        <f t="shared" si="58"/>
        <v>0.4</v>
      </c>
      <c r="X209" s="252">
        <f>IF(Q209=FÓRMULAS!$P$5,F$207-(F$207*W209),F$207)</f>
        <v>0.36</v>
      </c>
      <c r="Y209" s="322">
        <f>IF(Q209=FÓRMULAS!$P$6,G$207-(G$207*W209),G$207)</f>
        <v>0.8</v>
      </c>
      <c r="Z209" s="639"/>
      <c r="AA209" s="642"/>
      <c r="AB209" s="325">
        <v>0</v>
      </c>
      <c r="AC209" s="24">
        <v>0</v>
      </c>
      <c r="AD209" s="24">
        <v>0</v>
      </c>
      <c r="AE209" s="24">
        <v>0</v>
      </c>
      <c r="AF209" s="290">
        <v>0</v>
      </c>
      <c r="AG209" s="281" t="s">
        <v>6</v>
      </c>
      <c r="AH209" s="24" t="s">
        <v>16</v>
      </c>
      <c r="AI209" s="24" t="s">
        <v>19</v>
      </c>
      <c r="AJ209" s="24" t="s">
        <v>19</v>
      </c>
      <c r="AK209" s="24" t="s">
        <v>6</v>
      </c>
      <c r="AL209" s="24" t="s">
        <v>25</v>
      </c>
      <c r="AM209" s="24" t="s">
        <v>103</v>
      </c>
      <c r="AN209" s="24" t="s">
        <v>87</v>
      </c>
      <c r="AO209" s="24" t="s">
        <v>89</v>
      </c>
      <c r="AP209" s="24" t="s">
        <v>91</v>
      </c>
      <c r="AQ209" s="24" t="s">
        <v>99</v>
      </c>
      <c r="AR209" s="51" t="s">
        <v>94</v>
      </c>
      <c r="AS209" s="51" t="s">
        <v>96</v>
      </c>
      <c r="AT209" s="51" t="s">
        <v>98</v>
      </c>
      <c r="AU209" s="24">
        <v>15</v>
      </c>
      <c r="AV209" s="24">
        <v>15</v>
      </c>
      <c r="AW209" s="24">
        <v>15</v>
      </c>
      <c r="AX209" s="24">
        <v>15</v>
      </c>
      <c r="AY209" s="24">
        <v>15</v>
      </c>
      <c r="AZ209" s="24">
        <v>15</v>
      </c>
      <c r="BA209" s="24">
        <v>10</v>
      </c>
      <c r="BB209" s="49">
        <v>100</v>
      </c>
      <c r="BC209" s="26" t="s">
        <v>138</v>
      </c>
      <c r="BD209" s="26" t="s">
        <v>138</v>
      </c>
      <c r="BE209" s="50">
        <v>2</v>
      </c>
      <c r="BF209" s="650"/>
      <c r="BG209" s="50">
        <v>2</v>
      </c>
      <c r="BH209" s="650"/>
      <c r="BI209" s="39"/>
      <c r="BJ209" s="39"/>
      <c r="BK209" s="39"/>
      <c r="BL209" s="39"/>
      <c r="BM209" s="39"/>
      <c r="BN209" s="39"/>
      <c r="BO209" s="39"/>
      <c r="BP209" s="39"/>
      <c r="BQ209" s="39"/>
      <c r="BR209" s="39"/>
      <c r="BS209" s="39"/>
      <c r="BT209" s="39"/>
      <c r="BU209" s="39"/>
      <c r="BV209" s="39"/>
      <c r="BW209" s="39"/>
      <c r="BX209" s="39"/>
      <c r="BY209" s="39"/>
      <c r="BZ209" s="39"/>
      <c r="CA209" s="39"/>
      <c r="CB209" s="39"/>
      <c r="CC209" s="39"/>
      <c r="CD209" s="39"/>
      <c r="CE209" s="39"/>
      <c r="CF209" s="39"/>
      <c r="CG209" s="39"/>
      <c r="CH209" s="39"/>
      <c r="CI209" s="39"/>
      <c r="CJ209" s="39"/>
      <c r="CK209" s="39"/>
      <c r="CL209" s="39"/>
      <c r="CM209" s="39"/>
      <c r="CN209" s="39"/>
      <c r="CO209" s="39"/>
      <c r="CP209" s="39"/>
      <c r="CQ209" s="39"/>
      <c r="CR209" s="39"/>
      <c r="CS209" s="39"/>
      <c r="CT209" s="39"/>
      <c r="CU209" s="39"/>
      <c r="CV209" s="39"/>
      <c r="CW209" s="39"/>
      <c r="CX209" s="39"/>
      <c r="CY209" s="39"/>
      <c r="CZ209" s="39"/>
      <c r="DA209" s="39"/>
      <c r="DB209" s="39"/>
      <c r="DC209" s="39"/>
      <c r="DD209" s="39"/>
      <c r="DE209" s="39"/>
      <c r="DF209" s="39"/>
      <c r="DG209" s="39"/>
      <c r="DH209" s="39"/>
      <c r="DI209" s="39"/>
      <c r="DJ209" s="39"/>
      <c r="DK209" s="39"/>
      <c r="DL209" s="39"/>
      <c r="DM209" s="39"/>
      <c r="DN209" s="39"/>
      <c r="DO209" s="39"/>
      <c r="DP209" s="39"/>
      <c r="DQ209" s="39"/>
      <c r="DR209" s="39"/>
      <c r="DS209" s="39"/>
      <c r="DT209" s="39"/>
      <c r="DU209" s="39"/>
      <c r="DV209" s="39"/>
      <c r="DW209" s="39"/>
      <c r="DX209" s="39"/>
    </row>
    <row r="210" spans="1:128" s="25" customFormat="1" ht="19.5" hidden="1" customHeight="1" thickBot="1" x14ac:dyDescent="0.25">
      <c r="A210" s="628"/>
      <c r="B210" s="291"/>
      <c r="C210" s="367" t="str">
        <f>'CONTEXTO E IDENTIFICACIÓN'!D$93</f>
        <v>Gestión Jurídica</v>
      </c>
      <c r="D210" s="367" t="str">
        <f>'CONTEXTO E IDENTIFICACIÓN'!F$93</f>
        <v>Judicial</v>
      </c>
      <c r="E210" s="631"/>
      <c r="F210" s="634"/>
      <c r="G210" s="637"/>
      <c r="H210" s="319">
        <v>4</v>
      </c>
      <c r="I210" s="292"/>
      <c r="J210" s="293"/>
      <c r="K210" s="293"/>
      <c r="L210" s="293" t="str">
        <f t="shared" si="57"/>
        <v xml:space="preserve">  </v>
      </c>
      <c r="M210" s="292"/>
      <c r="N210" s="294"/>
      <c r="O210" s="256"/>
      <c r="P210" s="253" t="str">
        <f>+IF(O210=FÓRMULAS!$E$4,FÓRMULAS!$F$4,IF(O210=FÓRMULAS!$E$5,FÓRMULAS!$F$5,IF(O210=FÓRMULAS!$E$6,FÓRMULAS!$F$6,"")))</f>
        <v/>
      </c>
      <c r="Q210" s="253" t="str">
        <f>+IF(OR(O210=FÓRMULAS!$O$4,O210=FÓRMULAS!$O$5),FÓRMULAS!$P$5,IF(O210=FÓRMULAS!$O$6,FÓRMULAS!$P$6,""))</f>
        <v/>
      </c>
      <c r="R210" s="256"/>
      <c r="S210" s="253" t="str">
        <f>+IF(R210=FÓRMULAS!$H$4,FÓRMULAS!$I$4,IF(R210=FÓRMULAS!$H$5,FÓRMULAS!$I$5,""))</f>
        <v/>
      </c>
      <c r="T210" s="261"/>
      <c r="U210" s="261"/>
      <c r="V210" s="261"/>
      <c r="W210" s="253" t="str">
        <f t="shared" si="58"/>
        <v/>
      </c>
      <c r="X210" s="253">
        <f>IF(Q210=FÓRMULAS!$P$5,F$207-(F$207*W210),F$207)</f>
        <v>0.6</v>
      </c>
      <c r="Y210" s="323">
        <f>IF(Q210=FÓRMULAS!$P$6,G$207-(G$207*W210),G$207)</f>
        <v>0.8</v>
      </c>
      <c r="Z210" s="640"/>
      <c r="AA210" s="643"/>
      <c r="AB210" s="326"/>
      <c r="AC210" s="294"/>
      <c r="AD210" s="294"/>
      <c r="AE210" s="294"/>
      <c r="AF210" s="295"/>
      <c r="AG210" s="281"/>
      <c r="AH210" s="24"/>
      <c r="AI210" s="24"/>
      <c r="AJ210" s="24"/>
      <c r="AK210" s="24"/>
      <c r="AL210" s="24"/>
      <c r="AM210" s="24"/>
      <c r="AN210" s="24"/>
      <c r="AO210" s="24"/>
      <c r="AP210" s="24"/>
      <c r="AQ210" s="24"/>
      <c r="AR210" s="60"/>
      <c r="AS210" s="60"/>
      <c r="AT210" s="60"/>
      <c r="AU210" s="24"/>
      <c r="AV210" s="24"/>
      <c r="AW210" s="24"/>
      <c r="AX210" s="24"/>
      <c r="AY210" s="24"/>
      <c r="AZ210" s="24"/>
      <c r="BA210" s="24"/>
      <c r="BB210" s="58"/>
      <c r="BC210" s="26"/>
      <c r="BD210" s="26"/>
      <c r="BE210" s="57"/>
      <c r="BF210" s="59"/>
      <c r="BG210" s="57"/>
      <c r="BH210" s="59"/>
      <c r="BI210" s="39"/>
      <c r="BJ210" s="39"/>
      <c r="BK210" s="39"/>
      <c r="BL210" s="39"/>
      <c r="BM210" s="39"/>
      <c r="BN210" s="39"/>
      <c r="BO210" s="39"/>
      <c r="BP210" s="39"/>
      <c r="BQ210" s="39"/>
      <c r="BR210" s="39"/>
      <c r="BS210" s="39"/>
      <c r="BT210" s="39"/>
      <c r="BU210" s="39"/>
      <c r="BV210" s="39"/>
      <c r="BW210" s="39"/>
      <c r="BX210" s="39"/>
      <c r="BY210" s="39"/>
      <c r="BZ210" s="39"/>
      <c r="CA210" s="39"/>
      <c r="CB210" s="39"/>
      <c r="CC210" s="39"/>
      <c r="CD210" s="39"/>
      <c r="CE210" s="39"/>
      <c r="CF210" s="39"/>
      <c r="CG210" s="39"/>
      <c r="CH210" s="39"/>
      <c r="CI210" s="39"/>
      <c r="CJ210" s="39"/>
      <c r="CK210" s="39"/>
      <c r="CL210" s="39"/>
      <c r="CM210" s="39"/>
      <c r="CN210" s="39"/>
      <c r="CO210" s="39"/>
      <c r="CP210" s="39"/>
      <c r="CQ210" s="39"/>
      <c r="CR210" s="39"/>
      <c r="CS210" s="39"/>
      <c r="CT210" s="39"/>
      <c r="CU210" s="39"/>
      <c r="CV210" s="39"/>
      <c r="CW210" s="39"/>
      <c r="CX210" s="39"/>
      <c r="CY210" s="39"/>
      <c r="CZ210" s="39"/>
      <c r="DA210" s="39"/>
      <c r="DB210" s="39"/>
      <c r="DC210" s="39"/>
      <c r="DD210" s="39"/>
      <c r="DE210" s="39"/>
      <c r="DF210" s="39"/>
      <c r="DG210" s="39"/>
      <c r="DH210" s="39"/>
      <c r="DI210" s="39"/>
      <c r="DJ210" s="39"/>
      <c r="DK210" s="39"/>
      <c r="DL210" s="39"/>
      <c r="DM210" s="39"/>
      <c r="DN210" s="39"/>
      <c r="DO210" s="39"/>
      <c r="DP210" s="39"/>
      <c r="DQ210" s="39"/>
      <c r="DR210" s="39"/>
      <c r="DS210" s="39"/>
      <c r="DT210" s="39"/>
      <c r="DU210" s="39"/>
      <c r="DV210" s="39"/>
      <c r="DW210" s="39"/>
      <c r="DX210" s="39"/>
    </row>
    <row r="211" spans="1:128" s="25" customFormat="1" ht="139.5" hidden="1" customHeight="1" x14ac:dyDescent="0.2">
      <c r="A211" s="626" t="str">
        <f>'CONTEXTO E IDENTIFICACIÓN'!A94</f>
        <v>R40</v>
      </c>
      <c r="B211" s="285" t="s">
        <v>52</v>
      </c>
      <c r="C211" s="365" t="str">
        <f>'CONTEXTO E IDENTIFICACIÓN'!D$94</f>
        <v>Gestión Jurídica</v>
      </c>
      <c r="D211" s="365" t="str">
        <f>'CONTEXTO E IDENTIFICACIÓN'!F$94</f>
        <v>Judicial</v>
      </c>
      <c r="E211" s="629" t="str">
        <f>'CONTEXTO E IDENTIFICACIÓN'!N94</f>
        <v>Posibilidad de pérdida Reputacional por respuesta indebida o fuera de los términos legales a los  procesos judiciales, para beneficiar los intereses de un tercero debido a:
1. Falta de seguimiento al estado de los antecedentes disciplinarios de los abogados de la entidad.
2. No manifestación de conflictos de interés por parte de los abogados en procesos que tengan a cargo.
3. Desconocimiento de las inhabilidades e incompatibilidades de los abogados en el trámite de procesos judiciales.</v>
      </c>
      <c r="F211" s="632">
        <f>'PROB E IMPACTO INHERENTE'!H48</f>
        <v>0.6</v>
      </c>
      <c r="G211" s="635">
        <f>'PROB E IMPACTO INHERENTE'!P48</f>
        <v>1</v>
      </c>
      <c r="H211" s="317">
        <v>1</v>
      </c>
      <c r="I211" s="286" t="s">
        <v>573</v>
      </c>
      <c r="J211" s="287" t="s">
        <v>579</v>
      </c>
      <c r="K211" s="287" t="s">
        <v>575</v>
      </c>
      <c r="L211" s="287" t="str">
        <f>+CONCATENATE(I211," ",J211," ",K211)</f>
        <v>El Responsable asignado de la Oficina Asesora Jurídica en Sede Central y el Abogado en las Direcciones Territoriales , según sus competencias, realizan seguimiento y control judicial presencial o virtual dos veces por semana con la finalidad de vigilar y controlar las actuaciones judiciales, a través del diligenciamiento del formato vigente de control de estado de procesos judiciales. El abogado en las Direcciones Territoriales remite mensualmente el reporte de dicho seguimiento a la sede central. (A, B) 
Evidencia: 
1. Formato diligenciado "Control de estado de procesos judiciales" vigente y el informe consolidado con el estado de procesos judiciales (Sede central)
2. Formato diligenciado "Control de estado de procesos judiciales" vigente (Direcciones Territoriales)</v>
      </c>
      <c r="M211" s="286" t="s">
        <v>296</v>
      </c>
      <c r="N211" s="288" t="s">
        <v>7</v>
      </c>
      <c r="O211" s="254" t="s">
        <v>17</v>
      </c>
      <c r="P211" s="251">
        <f>+IF(O211=FÓRMULAS!$E$4,FÓRMULAS!$F$4,IF(O211=FÓRMULAS!$E$5,FÓRMULAS!$F$5,IF(O211=FÓRMULAS!$E$6,FÓRMULAS!$F$6,"")))</f>
        <v>0.15</v>
      </c>
      <c r="Q211" s="251" t="str">
        <f>+IF(OR(O211=FÓRMULAS!$O$4,O211=FÓRMULAS!$O$5),FÓRMULAS!$P$5,IF(O211=FÓRMULAS!$O$6,FÓRMULAS!$P$6,""))</f>
        <v>Probabilidad</v>
      </c>
      <c r="R211" s="254" t="s">
        <v>103</v>
      </c>
      <c r="S211" s="251">
        <f>+IF(R211=FÓRMULAS!$H$4,FÓRMULAS!$I$4,IF(R211=FÓRMULAS!$H$5,FÓRMULAS!$I$5,""))</f>
        <v>0.15</v>
      </c>
      <c r="T211" s="259" t="s">
        <v>902</v>
      </c>
      <c r="U211" s="259" t="s">
        <v>903</v>
      </c>
      <c r="V211" s="259" t="s">
        <v>904</v>
      </c>
      <c r="W211" s="251">
        <f t="shared" si="58"/>
        <v>0.3</v>
      </c>
      <c r="X211" s="251">
        <f>IF(Q211=FÓRMULAS!$P$5,F$211-(F$211*W211),F$211)</f>
        <v>0.42</v>
      </c>
      <c r="Y211" s="321">
        <f>IF(Q211=FÓRMULAS!$P$6,G$211-(G$211*W211),G$211)</f>
        <v>1</v>
      </c>
      <c r="Z211" s="638">
        <f t="shared" ref="Z211:AA211" si="65">+IF(X214="","",X214)</f>
        <v>0.36</v>
      </c>
      <c r="AA211" s="641">
        <f t="shared" si="65"/>
        <v>1</v>
      </c>
      <c r="AB211" s="324">
        <v>96</v>
      </c>
      <c r="AC211" s="288">
        <v>24</v>
      </c>
      <c r="AD211" s="288">
        <v>24</v>
      </c>
      <c r="AE211" s="288">
        <v>24</v>
      </c>
      <c r="AF211" s="289">
        <v>24</v>
      </c>
      <c r="AG211" s="281" t="s">
        <v>19</v>
      </c>
      <c r="AH211" s="24" t="s">
        <v>16</v>
      </c>
      <c r="AI211" s="24" t="s">
        <v>6</v>
      </c>
      <c r="AJ211" s="24" t="s">
        <v>6</v>
      </c>
      <c r="AK211" s="24" t="s">
        <v>6</v>
      </c>
      <c r="AL211" s="24" t="s">
        <v>21</v>
      </c>
      <c r="AM211" s="24" t="s">
        <v>103</v>
      </c>
      <c r="AN211" s="24" t="s">
        <v>87</v>
      </c>
      <c r="AO211" s="24" t="s">
        <v>89</v>
      </c>
      <c r="AP211" s="24" t="s">
        <v>91</v>
      </c>
      <c r="AQ211" s="24" t="s">
        <v>99</v>
      </c>
      <c r="AR211" s="51" t="s">
        <v>94</v>
      </c>
      <c r="AS211" s="51" t="s">
        <v>96</v>
      </c>
      <c r="AT211" s="51" t="s">
        <v>98</v>
      </c>
      <c r="AU211" s="24">
        <v>15</v>
      </c>
      <c r="AV211" s="24">
        <v>15</v>
      </c>
      <c r="AW211" s="24">
        <v>15</v>
      </c>
      <c r="AX211" s="24">
        <v>15</v>
      </c>
      <c r="AY211" s="24">
        <v>15</v>
      </c>
      <c r="AZ211" s="24">
        <v>15</v>
      </c>
      <c r="BA211" s="24">
        <v>10</v>
      </c>
      <c r="BB211" s="49">
        <v>100</v>
      </c>
      <c r="BC211" s="26" t="s">
        <v>138</v>
      </c>
      <c r="BD211" s="26" t="s">
        <v>138</v>
      </c>
      <c r="BE211" s="50">
        <v>0</v>
      </c>
      <c r="BF211" s="650">
        <v>1.5</v>
      </c>
      <c r="BG211" s="50">
        <v>2</v>
      </c>
      <c r="BH211" s="650">
        <v>0</v>
      </c>
      <c r="BI211" s="39"/>
      <c r="BJ211" s="39"/>
      <c r="BK211" s="39"/>
      <c r="BL211" s="39"/>
      <c r="BM211" s="39"/>
      <c r="BN211" s="39"/>
      <c r="BO211" s="39"/>
      <c r="BP211" s="39"/>
      <c r="BQ211" s="39"/>
      <c r="BR211" s="39"/>
      <c r="BS211" s="39"/>
      <c r="BT211" s="39"/>
      <c r="BU211" s="39"/>
      <c r="BV211" s="39"/>
      <c r="BW211" s="39"/>
      <c r="BX211" s="39"/>
      <c r="BY211" s="39"/>
      <c r="BZ211" s="39"/>
      <c r="CA211" s="39"/>
      <c r="CB211" s="39"/>
      <c r="CC211" s="39"/>
      <c r="CD211" s="39"/>
      <c r="CE211" s="39"/>
      <c r="CF211" s="39"/>
      <c r="CG211" s="39"/>
      <c r="CH211" s="39"/>
      <c r="CI211" s="39"/>
      <c r="CJ211" s="39"/>
      <c r="CK211" s="39"/>
      <c r="CL211" s="39"/>
      <c r="CM211" s="39"/>
      <c r="CN211" s="39"/>
      <c r="CO211" s="39"/>
      <c r="CP211" s="39"/>
      <c r="CQ211" s="39"/>
      <c r="CR211" s="39"/>
      <c r="CS211" s="39"/>
      <c r="CT211" s="39"/>
      <c r="CU211" s="39"/>
      <c r="CV211" s="39"/>
      <c r="CW211" s="39"/>
      <c r="CX211" s="39"/>
      <c r="CY211" s="39"/>
      <c r="CZ211" s="39"/>
      <c r="DA211" s="39"/>
      <c r="DB211" s="39"/>
      <c r="DC211" s="39"/>
      <c r="DD211" s="39"/>
      <c r="DE211" s="39"/>
      <c r="DF211" s="39"/>
      <c r="DG211" s="39"/>
      <c r="DH211" s="39"/>
      <c r="DI211" s="39"/>
      <c r="DJ211" s="39"/>
      <c r="DK211" s="39"/>
      <c r="DL211" s="39"/>
      <c r="DM211" s="39"/>
      <c r="DN211" s="39"/>
      <c r="DO211" s="39"/>
      <c r="DP211" s="39"/>
      <c r="DQ211" s="39"/>
      <c r="DR211" s="39"/>
      <c r="DS211" s="39"/>
      <c r="DT211" s="39"/>
      <c r="DU211" s="39"/>
      <c r="DV211" s="39"/>
      <c r="DW211" s="39"/>
      <c r="DX211" s="39"/>
    </row>
    <row r="212" spans="1:128" s="25" customFormat="1" ht="109.7" hidden="1" customHeight="1" x14ac:dyDescent="0.2">
      <c r="A212" s="627"/>
      <c r="B212" s="27" t="s">
        <v>52</v>
      </c>
      <c r="C212" s="366" t="str">
        <f>'CONTEXTO E IDENTIFICACIÓN'!D$94</f>
        <v>Gestión Jurídica</v>
      </c>
      <c r="D212" s="366" t="str">
        <f>'CONTEXTO E IDENTIFICACIÓN'!F$94</f>
        <v>Judicial</v>
      </c>
      <c r="E212" s="630"/>
      <c r="F212" s="633"/>
      <c r="G212" s="636"/>
      <c r="H212" s="318">
        <v>2</v>
      </c>
      <c r="I212" s="274" t="s">
        <v>580</v>
      </c>
      <c r="J212" s="275" t="s">
        <v>945</v>
      </c>
      <c r="K212" s="275" t="s">
        <v>581</v>
      </c>
      <c r="L212" s="275" t="str">
        <f t="shared" si="57"/>
        <v>El Responsable asignado de la Oficina Asesora Jurídica en Sede Central realiza semestralmente la verificación en el sistema de información de la Rama Judicial  los antecedentes disciplinarios de la totalidad de los abogados que ejercen representación judicial en la entidad (Sede Central y Direcciones Territoriales). 
Evidencia: Certificados de antecedentes disciplinarios, correo electrónico remitido a la Jefe de la OAJ con el reporte.</v>
      </c>
      <c r="M212" s="274" t="s">
        <v>189</v>
      </c>
      <c r="N212" s="24" t="s">
        <v>7</v>
      </c>
      <c r="O212" s="255" t="s">
        <v>16</v>
      </c>
      <c r="P212" s="252">
        <f>+IF(O212=FÓRMULAS!$E$4,FÓRMULAS!$F$4,IF(O212=FÓRMULAS!$E$5,FÓRMULAS!$F$5,IF(O212=FÓRMULAS!$E$6,FÓRMULAS!$F$6,"")))</f>
        <v>0.25</v>
      </c>
      <c r="Q212" s="252" t="str">
        <f>+IF(OR(O212=FÓRMULAS!$O$4,O212=FÓRMULAS!$O$5),FÓRMULAS!$P$5,IF(O212=FÓRMULAS!$O$6,FÓRMULAS!$P$6,""))</f>
        <v>Probabilidad</v>
      </c>
      <c r="R212" s="255" t="s">
        <v>103</v>
      </c>
      <c r="S212" s="252">
        <f>+IF(R212=FÓRMULAS!$H$4,FÓRMULAS!$I$4,IF(R212=FÓRMULAS!$H$5,FÓRMULAS!$I$5,""))</f>
        <v>0.15</v>
      </c>
      <c r="T212" s="260" t="s">
        <v>902</v>
      </c>
      <c r="U212" s="260" t="s">
        <v>903</v>
      </c>
      <c r="V212" s="260" t="s">
        <v>904</v>
      </c>
      <c r="W212" s="252">
        <f t="shared" si="58"/>
        <v>0.4</v>
      </c>
      <c r="X212" s="252">
        <f>IF(Q212=FÓRMULAS!$P$5,F$211-(F$211*W212),F$211)</f>
        <v>0.36</v>
      </c>
      <c r="Y212" s="322">
        <f>IF(Q212=FÓRMULAS!$P$6,G$211-(G$211*W212),G$211)</f>
        <v>1</v>
      </c>
      <c r="Z212" s="639"/>
      <c r="AA212" s="642"/>
      <c r="AB212" s="325">
        <v>2</v>
      </c>
      <c r="AC212" s="24">
        <v>0</v>
      </c>
      <c r="AD212" s="24">
        <v>1</v>
      </c>
      <c r="AE212" s="24">
        <v>0</v>
      </c>
      <c r="AF212" s="290">
        <v>1</v>
      </c>
      <c r="AG212" s="281" t="s">
        <v>19</v>
      </c>
      <c r="AH212" s="24" t="s">
        <v>16</v>
      </c>
      <c r="AI212" s="24" t="s">
        <v>19</v>
      </c>
      <c r="AJ212" s="24" t="s">
        <v>19</v>
      </c>
      <c r="AK212" s="24" t="s">
        <v>6</v>
      </c>
      <c r="AL212" s="24" t="s">
        <v>27</v>
      </c>
      <c r="AM212" s="24" t="s">
        <v>103</v>
      </c>
      <c r="AN212" s="24" t="s">
        <v>87</v>
      </c>
      <c r="AO212" s="24" t="s">
        <v>89</v>
      </c>
      <c r="AP212" s="24" t="s">
        <v>91</v>
      </c>
      <c r="AQ212" s="24" t="s">
        <v>99</v>
      </c>
      <c r="AR212" s="51" t="s">
        <v>94</v>
      </c>
      <c r="AS212" s="51" t="s">
        <v>96</v>
      </c>
      <c r="AT212" s="51" t="s">
        <v>98</v>
      </c>
      <c r="AU212" s="24">
        <v>15</v>
      </c>
      <c r="AV212" s="24">
        <v>15</v>
      </c>
      <c r="AW212" s="24">
        <v>15</v>
      </c>
      <c r="AX212" s="24">
        <v>15</v>
      </c>
      <c r="AY212" s="24">
        <v>15</v>
      </c>
      <c r="AZ212" s="24">
        <v>15</v>
      </c>
      <c r="BA212" s="24">
        <v>10</v>
      </c>
      <c r="BB212" s="49">
        <v>100</v>
      </c>
      <c r="BC212" s="26" t="s">
        <v>138</v>
      </c>
      <c r="BD212" s="26" t="s">
        <v>138</v>
      </c>
      <c r="BE212" s="50">
        <v>2</v>
      </c>
      <c r="BF212" s="650"/>
      <c r="BG212" s="50">
        <v>2</v>
      </c>
      <c r="BH212" s="650"/>
      <c r="BI212" s="39"/>
      <c r="BJ212" s="39"/>
      <c r="BK212" s="39"/>
      <c r="BL212" s="39"/>
      <c r="BM212" s="39"/>
      <c r="BN212" s="39"/>
      <c r="BO212" s="39"/>
      <c r="BP212" s="39"/>
      <c r="BQ212" s="39"/>
      <c r="BR212" s="39"/>
      <c r="BS212" s="39"/>
      <c r="BT212" s="39"/>
      <c r="BU212" s="39"/>
      <c r="BV212" s="39"/>
      <c r="BW212" s="39"/>
      <c r="BX212" s="39"/>
      <c r="BY212" s="39"/>
      <c r="BZ212" s="39"/>
      <c r="CA212" s="39"/>
      <c r="CB212" s="39"/>
      <c r="CC212" s="39"/>
      <c r="CD212" s="39"/>
      <c r="CE212" s="39"/>
      <c r="CF212" s="39"/>
      <c r="CG212" s="39"/>
      <c r="CH212" s="39"/>
      <c r="CI212" s="39"/>
      <c r="CJ212" s="39"/>
      <c r="CK212" s="39"/>
      <c r="CL212" s="39"/>
      <c r="CM212" s="39"/>
      <c r="CN212" s="39"/>
      <c r="CO212" s="39"/>
      <c r="CP212" s="39"/>
      <c r="CQ212" s="39"/>
      <c r="CR212" s="39"/>
      <c r="CS212" s="39"/>
      <c r="CT212" s="39"/>
      <c r="CU212" s="39"/>
      <c r="CV212" s="39"/>
      <c r="CW212" s="39"/>
      <c r="CX212" s="39"/>
      <c r="CY212" s="39"/>
      <c r="CZ212" s="39"/>
      <c r="DA212" s="39"/>
      <c r="DB212" s="39"/>
      <c r="DC212" s="39"/>
      <c r="DD212" s="39"/>
      <c r="DE212" s="39"/>
      <c r="DF212" s="39"/>
      <c r="DG212" s="39"/>
      <c r="DH212" s="39"/>
      <c r="DI212" s="39"/>
      <c r="DJ212" s="39"/>
      <c r="DK212" s="39"/>
      <c r="DL212" s="39"/>
      <c r="DM212" s="39"/>
      <c r="DN212" s="39"/>
      <c r="DO212" s="39"/>
      <c r="DP212" s="39"/>
      <c r="DQ212" s="39"/>
      <c r="DR212" s="39"/>
      <c r="DS212" s="39"/>
      <c r="DT212" s="39"/>
      <c r="DU212" s="39"/>
      <c r="DV212" s="39"/>
      <c r="DW212" s="39"/>
      <c r="DX212" s="39"/>
    </row>
    <row r="213" spans="1:128" s="25" customFormat="1" ht="107.25" hidden="1" customHeight="1" x14ac:dyDescent="0.2">
      <c r="A213" s="627"/>
      <c r="B213" s="27" t="s">
        <v>52</v>
      </c>
      <c r="C213" s="366" t="str">
        <f>'CONTEXTO E IDENTIFICACIÓN'!D$94</f>
        <v>Gestión Jurídica</v>
      </c>
      <c r="D213" s="366" t="str">
        <f>'CONTEXTO E IDENTIFICACIÓN'!F$94</f>
        <v>Judicial</v>
      </c>
      <c r="E213" s="630"/>
      <c r="F213" s="633"/>
      <c r="G213" s="636"/>
      <c r="H213" s="318">
        <v>3</v>
      </c>
      <c r="I213" s="274" t="s">
        <v>573</v>
      </c>
      <c r="J213" s="275" t="s">
        <v>582</v>
      </c>
      <c r="K213" s="275" t="s">
        <v>578</v>
      </c>
      <c r="L213" s="275" t="str">
        <f t="shared" si="57"/>
        <v>El Responsable asignado de la Oficina Asesora Jurídica en Sede Central y el Abogado en las Direcciones Territoriales realiza no menos de tres reuniones mensuales de seguimiento a los abogados de las Direcciones Territoriales para casos específicos o cuando sea requerido, con la finalidad de retroalimentar, apoyar y controlar la gestión judicial de los procesos en curso. 
 Evidencia: Convocatoria a través de correo electrónico, acta de reunión, agenda y/o pantallazo de los participantes (convocatoria virtual)</v>
      </c>
      <c r="M213" s="274" t="s">
        <v>167</v>
      </c>
      <c r="N213" s="24" t="s">
        <v>7</v>
      </c>
      <c r="O213" s="255" t="s">
        <v>16</v>
      </c>
      <c r="P213" s="252">
        <f>+IF(O213=FÓRMULAS!$E$4,FÓRMULAS!$F$4,IF(O213=FÓRMULAS!$E$5,FÓRMULAS!$F$5,IF(O213=FÓRMULAS!$E$6,FÓRMULAS!$F$6,"")))</f>
        <v>0.25</v>
      </c>
      <c r="Q213" s="252" t="str">
        <f>+IF(OR(O213=FÓRMULAS!$O$4,O213=FÓRMULAS!$O$5),FÓRMULAS!$P$5,IF(O213=FÓRMULAS!$O$6,FÓRMULAS!$P$6,""))</f>
        <v>Probabilidad</v>
      </c>
      <c r="R213" s="255" t="s">
        <v>103</v>
      </c>
      <c r="S213" s="252">
        <f>+IF(R213=FÓRMULAS!$H$4,FÓRMULAS!$I$4,IF(R213=FÓRMULAS!$H$5,FÓRMULAS!$I$5,""))</f>
        <v>0.15</v>
      </c>
      <c r="T213" s="260" t="s">
        <v>902</v>
      </c>
      <c r="U213" s="260" t="s">
        <v>903</v>
      </c>
      <c r="V213" s="260" t="s">
        <v>904</v>
      </c>
      <c r="W213" s="252">
        <f t="shared" si="58"/>
        <v>0.4</v>
      </c>
      <c r="X213" s="252">
        <f>IF(Q213=FÓRMULAS!$P$5,F$211-(F$211*W213),F$211)</f>
        <v>0.36</v>
      </c>
      <c r="Y213" s="322">
        <f>IF(Q213=FÓRMULAS!$P$6,G$211-(G$211*W213),G$211)</f>
        <v>1</v>
      </c>
      <c r="Z213" s="639"/>
      <c r="AA213" s="642"/>
      <c r="AB213" s="325">
        <v>0</v>
      </c>
      <c r="AC213" s="24">
        <v>0</v>
      </c>
      <c r="AD213" s="24">
        <v>0</v>
      </c>
      <c r="AE213" s="24">
        <v>0</v>
      </c>
      <c r="AF213" s="290">
        <v>0</v>
      </c>
      <c r="AG213" s="281" t="s">
        <v>6</v>
      </c>
      <c r="AH213" s="24" t="s">
        <v>16</v>
      </c>
      <c r="AI213" s="24" t="s">
        <v>19</v>
      </c>
      <c r="AJ213" s="24" t="s">
        <v>19</v>
      </c>
      <c r="AK213" s="24" t="s">
        <v>6</v>
      </c>
      <c r="AL213" s="24" t="s">
        <v>25</v>
      </c>
      <c r="AM213" s="24" t="s">
        <v>103</v>
      </c>
      <c r="AN213" s="24" t="s">
        <v>87</v>
      </c>
      <c r="AO213" s="24" t="s">
        <v>89</v>
      </c>
      <c r="AP213" s="24" t="s">
        <v>91</v>
      </c>
      <c r="AQ213" s="24" t="s">
        <v>99</v>
      </c>
      <c r="AR213" s="51" t="s">
        <v>94</v>
      </c>
      <c r="AS213" s="51" t="s">
        <v>96</v>
      </c>
      <c r="AT213" s="51" t="s">
        <v>98</v>
      </c>
      <c r="AU213" s="24">
        <v>15</v>
      </c>
      <c r="AV213" s="24">
        <v>15</v>
      </c>
      <c r="AW213" s="24">
        <v>15</v>
      </c>
      <c r="AX213" s="24">
        <v>15</v>
      </c>
      <c r="AY213" s="24">
        <v>15</v>
      </c>
      <c r="AZ213" s="24">
        <v>15</v>
      </c>
      <c r="BA213" s="24">
        <v>10</v>
      </c>
      <c r="BB213" s="49">
        <v>100</v>
      </c>
      <c r="BC213" s="26" t="s">
        <v>138</v>
      </c>
      <c r="BD213" s="26" t="s">
        <v>138</v>
      </c>
      <c r="BE213" s="50">
        <v>2</v>
      </c>
      <c r="BF213" s="650"/>
      <c r="BG213" s="50">
        <v>2</v>
      </c>
      <c r="BH213" s="650"/>
      <c r="BI213" s="39"/>
      <c r="BJ213" s="39"/>
      <c r="BK213" s="39"/>
      <c r="BL213" s="39"/>
      <c r="BM213" s="39"/>
      <c r="BN213" s="39"/>
      <c r="BO213" s="39"/>
      <c r="BP213" s="39"/>
      <c r="BQ213" s="39"/>
      <c r="BR213" s="39"/>
      <c r="BS213" s="39"/>
      <c r="BT213" s="39"/>
      <c r="BU213" s="39"/>
      <c r="BV213" s="39"/>
      <c r="BW213" s="39"/>
      <c r="BX213" s="39"/>
      <c r="BY213" s="39"/>
      <c r="BZ213" s="39"/>
      <c r="CA213" s="39"/>
      <c r="CB213" s="39"/>
      <c r="CC213" s="39"/>
      <c r="CD213" s="39"/>
      <c r="CE213" s="39"/>
      <c r="CF213" s="39"/>
      <c r="CG213" s="39"/>
      <c r="CH213" s="39"/>
      <c r="CI213" s="39"/>
      <c r="CJ213" s="39"/>
      <c r="CK213" s="39"/>
      <c r="CL213" s="39"/>
      <c r="CM213" s="39"/>
      <c r="CN213" s="39"/>
      <c r="CO213" s="39"/>
      <c r="CP213" s="39"/>
      <c r="CQ213" s="39"/>
      <c r="CR213" s="39"/>
      <c r="CS213" s="39"/>
      <c r="CT213" s="39"/>
      <c r="CU213" s="39"/>
      <c r="CV213" s="39"/>
      <c r="CW213" s="39"/>
      <c r="CX213" s="39"/>
      <c r="CY213" s="39"/>
      <c r="CZ213" s="39"/>
      <c r="DA213" s="39"/>
      <c r="DB213" s="39"/>
      <c r="DC213" s="39"/>
      <c r="DD213" s="39"/>
      <c r="DE213" s="39"/>
      <c r="DF213" s="39"/>
      <c r="DG213" s="39"/>
      <c r="DH213" s="39"/>
      <c r="DI213" s="39"/>
      <c r="DJ213" s="39"/>
      <c r="DK213" s="39"/>
      <c r="DL213" s="39"/>
      <c r="DM213" s="39"/>
      <c r="DN213" s="39"/>
      <c r="DO213" s="39"/>
      <c r="DP213" s="39"/>
      <c r="DQ213" s="39"/>
      <c r="DR213" s="39"/>
      <c r="DS213" s="39"/>
      <c r="DT213" s="39"/>
      <c r="DU213" s="39"/>
      <c r="DV213" s="39"/>
      <c r="DW213" s="39"/>
      <c r="DX213" s="39"/>
    </row>
    <row r="214" spans="1:128" s="25" customFormat="1" ht="96" hidden="1" customHeight="1" thickBot="1" x14ac:dyDescent="0.25">
      <c r="A214" s="628"/>
      <c r="B214" s="291" t="s">
        <v>52</v>
      </c>
      <c r="C214" s="367" t="str">
        <f>'CONTEXTO E IDENTIFICACIÓN'!D$94</f>
        <v>Gestión Jurídica</v>
      </c>
      <c r="D214" s="367" t="str">
        <f>'CONTEXTO E IDENTIFICACIÓN'!F$94</f>
        <v>Judicial</v>
      </c>
      <c r="E214" s="631"/>
      <c r="F214" s="634"/>
      <c r="G214" s="637"/>
      <c r="H214" s="319">
        <v>4</v>
      </c>
      <c r="I214" s="292" t="s">
        <v>580</v>
      </c>
      <c r="J214" s="293" t="s">
        <v>583</v>
      </c>
      <c r="K214" s="293" t="s">
        <v>584</v>
      </c>
      <c r="L214" s="293" t="str">
        <f t="shared" si="57"/>
        <v xml:space="preserve">El Responsable asignado de la Oficina Asesora Jurídica en Sede Central , realiza, junto con el reparto del proceso judicial o extrajudicial al abogado, la solicitud de manifestación de conflicto de interés, inhabilidad o incompatibilidad para actuar en el proceso judicial, con la finalidad de que la OAJ determine su existencia.  
Evidencia: Correo electrónico remitido al abogado y recibido con la manifestación. </v>
      </c>
      <c r="M214" s="292" t="s">
        <v>190</v>
      </c>
      <c r="N214" s="294" t="s">
        <v>7</v>
      </c>
      <c r="O214" s="256" t="s">
        <v>16</v>
      </c>
      <c r="P214" s="253">
        <f>+IF(O214=FÓRMULAS!$E$4,FÓRMULAS!$F$4,IF(O214=FÓRMULAS!$E$5,FÓRMULAS!$F$5,IF(O214=FÓRMULAS!$E$6,FÓRMULAS!$F$6,"")))</f>
        <v>0.25</v>
      </c>
      <c r="Q214" s="253" t="str">
        <f>+IF(OR(O214=FÓRMULAS!$O$4,O214=FÓRMULAS!$O$5),FÓRMULAS!$P$5,IF(O214=FÓRMULAS!$O$6,FÓRMULAS!$P$6,""))</f>
        <v>Probabilidad</v>
      </c>
      <c r="R214" s="256" t="s">
        <v>103</v>
      </c>
      <c r="S214" s="253">
        <f>+IF(R214=FÓRMULAS!$H$4,FÓRMULAS!$I$4,IF(R214=FÓRMULAS!$H$5,FÓRMULAS!$I$5,""))</f>
        <v>0.15</v>
      </c>
      <c r="T214" s="261" t="s">
        <v>902</v>
      </c>
      <c r="U214" s="261" t="s">
        <v>903</v>
      </c>
      <c r="V214" s="261" t="s">
        <v>904</v>
      </c>
      <c r="W214" s="253">
        <f t="shared" si="58"/>
        <v>0.4</v>
      </c>
      <c r="X214" s="253">
        <f>IF(Q214=FÓRMULAS!$P$5,F$211-(F$211*W214),F$211)</f>
        <v>0.36</v>
      </c>
      <c r="Y214" s="323">
        <f>IF(Q214=FÓRMULAS!$P$6,G$211-(G$211*W214),G$211)</f>
        <v>1</v>
      </c>
      <c r="Z214" s="640"/>
      <c r="AA214" s="643"/>
      <c r="AB214" s="326">
        <v>0</v>
      </c>
      <c r="AC214" s="294">
        <v>0</v>
      </c>
      <c r="AD214" s="294">
        <v>0</v>
      </c>
      <c r="AE214" s="294">
        <v>0</v>
      </c>
      <c r="AF214" s="295">
        <v>0</v>
      </c>
      <c r="AG214" s="281" t="s">
        <v>6</v>
      </c>
      <c r="AH214" s="24" t="s">
        <v>16</v>
      </c>
      <c r="AI214" s="24" t="s">
        <v>19</v>
      </c>
      <c r="AJ214" s="24" t="s">
        <v>19</v>
      </c>
      <c r="AK214" s="24" t="s">
        <v>6</v>
      </c>
      <c r="AL214" s="24" t="s">
        <v>25</v>
      </c>
      <c r="AM214" s="24" t="s">
        <v>103</v>
      </c>
      <c r="AN214" s="24" t="s">
        <v>87</v>
      </c>
      <c r="AO214" s="24" t="s">
        <v>89</v>
      </c>
      <c r="AP214" s="24" t="s">
        <v>91</v>
      </c>
      <c r="AQ214" s="24" t="s">
        <v>99</v>
      </c>
      <c r="AR214" s="51" t="s">
        <v>94</v>
      </c>
      <c r="AS214" s="51" t="s">
        <v>96</v>
      </c>
      <c r="AT214" s="51" t="s">
        <v>98</v>
      </c>
      <c r="AU214" s="24">
        <v>15</v>
      </c>
      <c r="AV214" s="24">
        <v>15</v>
      </c>
      <c r="AW214" s="24">
        <v>15</v>
      </c>
      <c r="AX214" s="24">
        <v>15</v>
      </c>
      <c r="AY214" s="24">
        <v>15</v>
      </c>
      <c r="AZ214" s="24">
        <v>15</v>
      </c>
      <c r="BA214" s="24">
        <v>10</v>
      </c>
      <c r="BB214" s="49">
        <v>100</v>
      </c>
      <c r="BC214" s="26" t="s">
        <v>138</v>
      </c>
      <c r="BD214" s="26" t="s">
        <v>138</v>
      </c>
      <c r="BE214" s="50">
        <v>2</v>
      </c>
      <c r="BF214" s="650"/>
      <c r="BG214" s="50">
        <v>2</v>
      </c>
      <c r="BH214" s="650"/>
      <c r="BI214" s="39"/>
      <c r="BJ214" s="39"/>
      <c r="BK214" s="39"/>
      <c r="BL214" s="39"/>
      <c r="BM214" s="39"/>
      <c r="BN214" s="39"/>
      <c r="BO214" s="39"/>
      <c r="BP214" s="39"/>
      <c r="BQ214" s="39"/>
      <c r="BR214" s="39"/>
      <c r="BS214" s="39"/>
      <c r="BT214" s="39"/>
      <c r="BU214" s="39"/>
      <c r="BV214" s="39"/>
      <c r="BW214" s="39"/>
      <c r="BX214" s="39"/>
      <c r="BY214" s="39"/>
      <c r="BZ214" s="39"/>
      <c r="CA214" s="39"/>
      <c r="CB214" s="39"/>
      <c r="CC214" s="39"/>
      <c r="CD214" s="39"/>
      <c r="CE214" s="39"/>
      <c r="CF214" s="39"/>
      <c r="CG214" s="39"/>
      <c r="CH214" s="39"/>
      <c r="CI214" s="39"/>
      <c r="CJ214" s="39"/>
      <c r="CK214" s="39"/>
      <c r="CL214" s="39"/>
      <c r="CM214" s="39"/>
      <c r="CN214" s="39"/>
      <c r="CO214" s="39"/>
      <c r="CP214" s="39"/>
      <c r="CQ214" s="39"/>
      <c r="CR214" s="39"/>
      <c r="CS214" s="39"/>
      <c r="CT214" s="39"/>
      <c r="CU214" s="39"/>
      <c r="CV214" s="39"/>
      <c r="CW214" s="39"/>
      <c r="CX214" s="39"/>
      <c r="CY214" s="39"/>
      <c r="CZ214" s="39"/>
      <c r="DA214" s="39"/>
      <c r="DB214" s="39"/>
      <c r="DC214" s="39"/>
      <c r="DD214" s="39"/>
      <c r="DE214" s="39"/>
      <c r="DF214" s="39"/>
      <c r="DG214" s="39"/>
      <c r="DH214" s="39"/>
      <c r="DI214" s="39"/>
      <c r="DJ214" s="39"/>
      <c r="DK214" s="39"/>
      <c r="DL214" s="39"/>
      <c r="DM214" s="39"/>
      <c r="DN214" s="39"/>
      <c r="DO214" s="39"/>
      <c r="DP214" s="39"/>
      <c r="DQ214" s="39"/>
      <c r="DR214" s="39"/>
      <c r="DS214" s="39"/>
      <c r="DT214" s="39"/>
      <c r="DU214" s="39"/>
      <c r="DV214" s="39"/>
      <c r="DW214" s="39"/>
      <c r="DX214" s="39"/>
    </row>
    <row r="215" spans="1:128" s="25" customFormat="1" ht="123.95" hidden="1" customHeight="1" x14ac:dyDescent="0.2">
      <c r="A215" s="626" t="str">
        <f>'CONTEXTO E IDENTIFICACIÓN'!A95</f>
        <v>R41</v>
      </c>
      <c r="B215" s="297" t="s">
        <v>51</v>
      </c>
      <c r="C215" s="365" t="str">
        <f>'CONTEXTO E IDENTIFICACIÓN'!D$95</f>
        <v>Gestión Contractual</v>
      </c>
      <c r="D215" s="365" t="str">
        <f>'CONTEXTO E IDENTIFICACIÓN'!F$95</f>
        <v>Gestión Contractual</v>
      </c>
      <c r="E215" s="629" t="str">
        <f>'CONTEXTO E IDENTIFICACIÓN'!N95</f>
        <v>Posibilidad de pérdida Económica y Reputacional por inadecuada supervisión de contratos de adquisición de bienes, obras y servicios  debido a:
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v>
      </c>
      <c r="F215" s="632">
        <f>'PROB E IMPACTO INHERENTE'!H49</f>
        <v>0.8</v>
      </c>
      <c r="G215" s="635">
        <f>'PROB E IMPACTO INHERENTE'!P49</f>
        <v>0.6</v>
      </c>
      <c r="H215" s="317">
        <v>1</v>
      </c>
      <c r="I215" s="286" t="s">
        <v>1066</v>
      </c>
      <c r="J215" s="287" t="s">
        <v>1067</v>
      </c>
      <c r="K215" s="287" t="s">
        <v>1068</v>
      </c>
      <c r="L215" s="287" t="str">
        <f t="shared" si="57"/>
        <v>El equipo de Profesionales del GIT gestión Contractual realiza una difusión o socialización en temas inherentes a la función de supervisión con el fin de afianzar los conocimientos técnicos que permitan mejorar la supervisión de los contratos. Evidencia: Soprte de lña difusión o socialización (Tips, capacitaciones, entre otros)</v>
      </c>
      <c r="M215" s="286" t="s">
        <v>249</v>
      </c>
      <c r="N215" s="288" t="s">
        <v>7</v>
      </c>
      <c r="O215" s="254" t="s">
        <v>16</v>
      </c>
      <c r="P215" s="251">
        <f>+IF(O215=FÓRMULAS!$E$4,FÓRMULAS!$F$4,IF(O215=FÓRMULAS!$E$5,FÓRMULAS!$F$5,IF(O215=FÓRMULAS!$E$6,FÓRMULAS!$F$6,"")))</f>
        <v>0.25</v>
      </c>
      <c r="Q215" s="251" t="str">
        <f>+IF(OR(O215=FÓRMULAS!$O$4,O215=FÓRMULAS!$O$5),FÓRMULAS!$P$5,IF(O215=FÓRMULAS!$O$6,FÓRMULAS!$P$6,""))</f>
        <v>Probabilidad</v>
      </c>
      <c r="R215" s="254" t="s">
        <v>103</v>
      </c>
      <c r="S215" s="251">
        <f>+IF(R215=FÓRMULAS!$H$4,FÓRMULAS!$I$4,IF(R215=FÓRMULAS!$H$5,FÓRMULAS!$I$5,""))</f>
        <v>0.15</v>
      </c>
      <c r="T215" s="259" t="s">
        <v>902</v>
      </c>
      <c r="U215" s="259" t="s">
        <v>903</v>
      </c>
      <c r="V215" s="259" t="s">
        <v>904</v>
      </c>
      <c r="W215" s="251">
        <f t="shared" si="58"/>
        <v>0.4</v>
      </c>
      <c r="X215" s="251">
        <f>IF(Q215=FÓRMULAS!$P$5,F$215-(F$215*W215),F$215)</f>
        <v>0.48</v>
      </c>
      <c r="Y215" s="321">
        <f>IF(Q215=FÓRMULAS!$P$6,G$215-(G$215*W215),G$215)</f>
        <v>0.6</v>
      </c>
      <c r="Z215" s="638">
        <f t="shared" ref="Z215:AA215" si="66">+IF(X218="","",X218)</f>
        <v>0.8</v>
      </c>
      <c r="AA215" s="641">
        <f t="shared" si="66"/>
        <v>0.6</v>
      </c>
      <c r="AB215" s="324">
        <v>4</v>
      </c>
      <c r="AC215" s="288">
        <v>1</v>
      </c>
      <c r="AD215" s="288">
        <v>1</v>
      </c>
      <c r="AE215" s="288">
        <v>1</v>
      </c>
      <c r="AF215" s="289">
        <v>1</v>
      </c>
      <c r="AG215" s="281" t="s">
        <v>6</v>
      </c>
      <c r="AH215" s="51" t="s">
        <v>17</v>
      </c>
      <c r="AI215" s="51" t="s">
        <v>6</v>
      </c>
      <c r="AJ215" s="51" t="s">
        <v>6</v>
      </c>
      <c r="AK215" s="51" t="s">
        <v>6</v>
      </c>
      <c r="AL215" s="51" t="s">
        <v>25</v>
      </c>
      <c r="AM215" s="24" t="s">
        <v>103</v>
      </c>
      <c r="AN215" s="24" t="s">
        <v>87</v>
      </c>
      <c r="AO215" s="24" t="s">
        <v>89</v>
      </c>
      <c r="AP215" s="24" t="s">
        <v>91</v>
      </c>
      <c r="AQ215" s="24" t="s">
        <v>100</v>
      </c>
      <c r="AR215" s="51" t="s">
        <v>94</v>
      </c>
      <c r="AS215" s="51" t="s">
        <v>96</v>
      </c>
      <c r="AT215" s="51" t="s">
        <v>98</v>
      </c>
      <c r="AU215" s="24">
        <v>15</v>
      </c>
      <c r="AV215" s="24">
        <v>15</v>
      </c>
      <c r="AW215" s="24">
        <v>15</v>
      </c>
      <c r="AX215" s="24">
        <v>10</v>
      </c>
      <c r="AY215" s="24">
        <v>15</v>
      </c>
      <c r="AZ215" s="24">
        <v>15</v>
      </c>
      <c r="BA215" s="24">
        <v>10</v>
      </c>
      <c r="BB215" s="49">
        <v>95</v>
      </c>
      <c r="BC215" s="26" t="s">
        <v>138</v>
      </c>
      <c r="BD215" s="26" t="s">
        <v>140</v>
      </c>
      <c r="BE215" s="50">
        <v>1</v>
      </c>
      <c r="BF215" s="650">
        <v>1</v>
      </c>
      <c r="BG215" s="50">
        <v>1</v>
      </c>
      <c r="BH215" s="650">
        <v>1</v>
      </c>
    </row>
    <row r="216" spans="1:128" s="25" customFormat="1" ht="99.2" hidden="1" customHeight="1" x14ac:dyDescent="0.2">
      <c r="A216" s="627"/>
      <c r="B216" s="41" t="s">
        <v>51</v>
      </c>
      <c r="C216" s="366" t="str">
        <f>'CONTEXTO E IDENTIFICACIÓN'!D$95</f>
        <v>Gestión Contractual</v>
      </c>
      <c r="D216" s="366" t="str">
        <f>'CONTEXTO E IDENTIFICACIÓN'!F$95</f>
        <v>Gestión Contractual</v>
      </c>
      <c r="E216" s="630"/>
      <c r="F216" s="633"/>
      <c r="G216" s="636"/>
      <c r="H216" s="318"/>
      <c r="I216" s="274"/>
      <c r="J216" s="275"/>
      <c r="K216" s="275"/>
      <c r="L216" s="275" t="str">
        <f t="shared" si="57"/>
        <v xml:space="preserve">  </v>
      </c>
      <c r="M216" s="274" t="s">
        <v>182</v>
      </c>
      <c r="N216" s="24" t="s">
        <v>7</v>
      </c>
      <c r="O216" s="255"/>
      <c r="P216" s="252" t="str">
        <f>+IF(O216=FÓRMULAS!$E$4,FÓRMULAS!$F$4,IF(O216=FÓRMULAS!$E$5,FÓRMULAS!$F$5,IF(O216=FÓRMULAS!$E$6,FÓRMULAS!$F$6,"")))</f>
        <v/>
      </c>
      <c r="Q216" s="252" t="str">
        <f>+IF(OR(O216=FÓRMULAS!$O$4,O216=FÓRMULAS!$O$5),FÓRMULAS!$P$5,IF(O216=FÓRMULAS!$O$6,FÓRMULAS!$P$6,""))</f>
        <v/>
      </c>
      <c r="R216" s="255"/>
      <c r="S216" s="252" t="str">
        <f>+IF(R216=FÓRMULAS!$H$4,FÓRMULAS!$I$4,IF(R216=FÓRMULAS!$H$5,FÓRMULAS!$I$5,""))</f>
        <v/>
      </c>
      <c r="T216" s="260"/>
      <c r="U216" s="260"/>
      <c r="V216" s="260"/>
      <c r="W216" s="252" t="str">
        <f t="shared" si="58"/>
        <v/>
      </c>
      <c r="X216" s="252">
        <f>IF(Q216=FÓRMULAS!$P$5,F$215-(F$215*W216),F$215)</f>
        <v>0.8</v>
      </c>
      <c r="Y216" s="322">
        <f>IF(Q216=FÓRMULAS!$P$6,G$215-(G$215*W216),G$215)</f>
        <v>0.6</v>
      </c>
      <c r="Z216" s="639"/>
      <c r="AA216" s="642"/>
      <c r="AB216" s="325"/>
      <c r="AC216" s="24"/>
      <c r="AD216" s="24"/>
      <c r="AE216" s="24"/>
      <c r="AF216" s="290"/>
      <c r="AG216" s="281" t="s">
        <v>19</v>
      </c>
      <c r="AH216" s="51" t="s">
        <v>16</v>
      </c>
      <c r="AI216" s="51" t="s">
        <v>6</v>
      </c>
      <c r="AJ216" s="51" t="s">
        <v>6</v>
      </c>
      <c r="AK216" s="51" t="s">
        <v>6</v>
      </c>
      <c r="AL216" s="51" t="s">
        <v>25</v>
      </c>
      <c r="AM216" s="24" t="s">
        <v>103</v>
      </c>
      <c r="AN216" s="24" t="s">
        <v>87</v>
      </c>
      <c r="AO216" s="24" t="s">
        <v>89</v>
      </c>
      <c r="AP216" s="24" t="s">
        <v>91</v>
      </c>
      <c r="AQ216" s="24" t="s">
        <v>99</v>
      </c>
      <c r="AR216" s="51" t="s">
        <v>94</v>
      </c>
      <c r="AS216" s="51" t="s">
        <v>96</v>
      </c>
      <c r="AT216" s="51" t="s">
        <v>98</v>
      </c>
      <c r="AU216" s="24">
        <v>15</v>
      </c>
      <c r="AV216" s="24">
        <v>15</v>
      </c>
      <c r="AW216" s="24">
        <v>15</v>
      </c>
      <c r="AX216" s="24">
        <v>15</v>
      </c>
      <c r="AY216" s="24">
        <v>15</v>
      </c>
      <c r="AZ216" s="24">
        <v>15</v>
      </c>
      <c r="BA216" s="24">
        <v>10</v>
      </c>
      <c r="BB216" s="49">
        <v>100</v>
      </c>
      <c r="BC216" s="26" t="s">
        <v>138</v>
      </c>
      <c r="BD216" s="26" t="s">
        <v>138</v>
      </c>
      <c r="BE216" s="50">
        <v>1</v>
      </c>
      <c r="BF216" s="650"/>
      <c r="BG216" s="50">
        <v>1</v>
      </c>
      <c r="BH216" s="650"/>
    </row>
    <row r="217" spans="1:128" s="25" customFormat="1" ht="21" hidden="1" customHeight="1" x14ac:dyDescent="0.2">
      <c r="A217" s="627"/>
      <c r="B217" s="41"/>
      <c r="C217" s="366" t="str">
        <f>'CONTEXTO E IDENTIFICACIÓN'!D$95</f>
        <v>Gestión Contractual</v>
      </c>
      <c r="D217" s="366" t="str">
        <f>'CONTEXTO E IDENTIFICACIÓN'!F$95</f>
        <v>Gestión Contractual</v>
      </c>
      <c r="E217" s="630"/>
      <c r="F217" s="633"/>
      <c r="G217" s="636"/>
      <c r="H217" s="318">
        <v>3</v>
      </c>
      <c r="I217" s="274"/>
      <c r="J217" s="275"/>
      <c r="K217" s="275"/>
      <c r="L217" s="275" t="str">
        <f t="shared" si="57"/>
        <v xml:space="preserve">  </v>
      </c>
      <c r="M217" s="274"/>
      <c r="N217" s="24"/>
      <c r="O217" s="255"/>
      <c r="P217" s="252" t="str">
        <f>+IF(O217=FÓRMULAS!$E$4,FÓRMULAS!$F$4,IF(O217=FÓRMULAS!$E$5,FÓRMULAS!$F$5,IF(O217=FÓRMULAS!$E$6,FÓRMULAS!$F$6,"")))</f>
        <v/>
      </c>
      <c r="Q217" s="252" t="str">
        <f>+IF(OR(O217=FÓRMULAS!$O$4,O217=FÓRMULAS!$O$5),FÓRMULAS!$P$5,IF(O217=FÓRMULAS!$O$6,FÓRMULAS!$P$6,""))</f>
        <v/>
      </c>
      <c r="R217" s="255"/>
      <c r="S217" s="252" t="str">
        <f>+IF(R217=FÓRMULAS!$H$4,FÓRMULAS!$I$4,IF(R217=FÓRMULAS!$H$5,FÓRMULAS!$I$5,""))</f>
        <v/>
      </c>
      <c r="T217" s="260"/>
      <c r="U217" s="260"/>
      <c r="V217" s="260"/>
      <c r="W217" s="252" t="str">
        <f t="shared" si="58"/>
        <v/>
      </c>
      <c r="X217" s="252">
        <f>IF(Q217=FÓRMULAS!$P$5,F$215-(F$215*W217),F$215)</f>
        <v>0.8</v>
      </c>
      <c r="Y217" s="322">
        <f>IF(Q217=FÓRMULAS!$P$6,G$215-(G$215*W217),G$215)</f>
        <v>0.6</v>
      </c>
      <c r="Z217" s="639"/>
      <c r="AA217" s="642"/>
      <c r="AB217" s="325"/>
      <c r="AC217" s="24"/>
      <c r="AD217" s="24"/>
      <c r="AE217" s="24"/>
      <c r="AF217" s="290"/>
      <c r="AG217" s="281"/>
      <c r="AH217" s="60"/>
      <c r="AI217" s="60"/>
      <c r="AJ217" s="60"/>
      <c r="AK217" s="60"/>
      <c r="AL217" s="60"/>
      <c r="AM217" s="24"/>
      <c r="AN217" s="24"/>
      <c r="AO217" s="24"/>
      <c r="AP217" s="24"/>
      <c r="AQ217" s="24"/>
      <c r="AR217" s="60"/>
      <c r="AS217" s="60"/>
      <c r="AT217" s="60"/>
      <c r="AU217" s="24"/>
      <c r="AV217" s="24"/>
      <c r="AW217" s="24"/>
      <c r="AX217" s="24"/>
      <c r="AY217" s="24"/>
      <c r="AZ217" s="24"/>
      <c r="BA217" s="24"/>
      <c r="BB217" s="58"/>
      <c r="BC217" s="26"/>
      <c r="BD217" s="26"/>
      <c r="BE217" s="57"/>
      <c r="BF217" s="59"/>
      <c r="BG217" s="57"/>
      <c r="BH217" s="59"/>
    </row>
    <row r="218" spans="1:128" s="25" customFormat="1" ht="18.75" hidden="1" customHeight="1" thickBot="1" x14ac:dyDescent="0.25">
      <c r="A218" s="628"/>
      <c r="B218" s="298"/>
      <c r="C218" s="367" t="str">
        <f>'CONTEXTO E IDENTIFICACIÓN'!D$95</f>
        <v>Gestión Contractual</v>
      </c>
      <c r="D218" s="367" t="str">
        <f>'CONTEXTO E IDENTIFICACIÓN'!F$95</f>
        <v>Gestión Contractual</v>
      </c>
      <c r="E218" s="631"/>
      <c r="F218" s="634"/>
      <c r="G218" s="637"/>
      <c r="H218" s="319">
        <v>4</v>
      </c>
      <c r="I218" s="292"/>
      <c r="J218" s="293"/>
      <c r="K218" s="293"/>
      <c r="L218" s="293" t="str">
        <f t="shared" si="57"/>
        <v xml:space="preserve">  </v>
      </c>
      <c r="M218" s="292"/>
      <c r="N218" s="294"/>
      <c r="O218" s="256"/>
      <c r="P218" s="253" t="str">
        <f>+IF(O218=FÓRMULAS!$E$4,FÓRMULAS!$F$4,IF(O218=FÓRMULAS!$E$5,FÓRMULAS!$F$5,IF(O218=FÓRMULAS!$E$6,FÓRMULAS!$F$6,"")))</f>
        <v/>
      </c>
      <c r="Q218" s="253" t="str">
        <f>+IF(OR(O218=FÓRMULAS!$O$4,O218=FÓRMULAS!$O$5),FÓRMULAS!$P$5,IF(O218=FÓRMULAS!$O$6,FÓRMULAS!$P$6,""))</f>
        <v/>
      </c>
      <c r="R218" s="256"/>
      <c r="S218" s="253" t="str">
        <f>+IF(R218=FÓRMULAS!$H$4,FÓRMULAS!$I$4,IF(R218=FÓRMULAS!$H$5,FÓRMULAS!$I$5,""))</f>
        <v/>
      </c>
      <c r="T218" s="261"/>
      <c r="U218" s="261"/>
      <c r="V218" s="261"/>
      <c r="W218" s="253" t="str">
        <f t="shared" si="58"/>
        <v/>
      </c>
      <c r="X218" s="253">
        <f>IF(Q218=FÓRMULAS!$P$5,F$215-(F$215*W218),F$215)</f>
        <v>0.8</v>
      </c>
      <c r="Y218" s="323">
        <f>IF(Q218=FÓRMULAS!$P$6,G$215-(G$215*W218),G$215)</f>
        <v>0.6</v>
      </c>
      <c r="Z218" s="640"/>
      <c r="AA218" s="643"/>
      <c r="AB218" s="326"/>
      <c r="AC218" s="294"/>
      <c r="AD218" s="294"/>
      <c r="AE218" s="294"/>
      <c r="AF218" s="295"/>
      <c r="AG218" s="281"/>
      <c r="AH218" s="60"/>
      <c r="AI218" s="60"/>
      <c r="AJ218" s="60"/>
      <c r="AK218" s="60"/>
      <c r="AL218" s="60"/>
      <c r="AM218" s="24"/>
      <c r="AN218" s="24"/>
      <c r="AO218" s="24"/>
      <c r="AP218" s="24"/>
      <c r="AQ218" s="24"/>
      <c r="AR218" s="60"/>
      <c r="AS218" s="60"/>
      <c r="AT218" s="60"/>
      <c r="AU218" s="24"/>
      <c r="AV218" s="24"/>
      <c r="AW218" s="24"/>
      <c r="AX218" s="24"/>
      <c r="AY218" s="24"/>
      <c r="AZ218" s="24"/>
      <c r="BA218" s="24"/>
      <c r="BB218" s="58"/>
      <c r="BC218" s="26"/>
      <c r="BD218" s="26"/>
      <c r="BE218" s="57"/>
      <c r="BF218" s="59"/>
      <c r="BG218" s="57"/>
      <c r="BH218" s="59"/>
    </row>
    <row r="219" spans="1:128" s="25" customFormat="1" ht="127.7" hidden="1" customHeight="1" x14ac:dyDescent="0.2">
      <c r="A219" s="626" t="str">
        <f>'CONTEXTO E IDENTIFICACIÓN'!A96</f>
        <v>R42</v>
      </c>
      <c r="B219" s="297" t="s">
        <v>51</v>
      </c>
      <c r="C219" s="365" t="str">
        <f>'CONTEXTO E IDENTIFICACIÓN'!D$96</f>
        <v>Gestión Contractual</v>
      </c>
      <c r="D219" s="365" t="str">
        <f>'CONTEXTO E IDENTIFICACIÓN'!F$96</f>
        <v>Gestión Contractual</v>
      </c>
      <c r="E219" s="629" t="str">
        <f>'CONTEXTO E IDENTIFICACIÓN'!N96</f>
        <v>Posibilidad de pérdida Reputacional por manipulación del proceso contractual  para beneficio particular o de terceros en la adjudicación de un contrato debido a:
1. Aplicación adecuada de los procedimientos del proceso.
2. Aplicación inadecuada de los controles en las diferentes etapas del proceso.
3. Actos intencionales de personal al interior de la entidad para saltar los controles en las etapas del proceso contractual.
4. Inobservancia de los manuales y guías de Colombia Compra Eficiente (CCE).
5. Conflictos de interés presentados durante el proceso precontractual respecto al verificador y el contratista.</v>
      </c>
      <c r="F219" s="632">
        <f>'PROB E IMPACTO INHERENTE'!H50</f>
        <v>0.8</v>
      </c>
      <c r="G219" s="635">
        <f>'PROB E IMPACTO INHERENTE'!P50</f>
        <v>0.6</v>
      </c>
      <c r="H219" s="317">
        <v>1</v>
      </c>
      <c r="I219" s="286" t="s">
        <v>586</v>
      </c>
      <c r="J219" s="287" t="s">
        <v>587</v>
      </c>
      <c r="K219" s="287" t="s">
        <v>588</v>
      </c>
      <c r="L219" s="287" t="str">
        <f t="shared" si="57"/>
        <v>El Responsable en el GIT de Gestión Contractual o el Responsable asignado en la Dirección Territorial revisa las condiciones del proceso a adelantar y publica en el SECOP II los documentos que soportan el proceso para conocimiento de los interesados, si se presentan inquietudes u observaciones. En caso de que los interesados presenten requerimientos sobre el proceso, se remitirá al Área u Oficina responsable para contestar y posteriormente se da respuesta a través del SECOP II al solicitante.  
Evidencia: 
1. Sede Central y Direcciones Territoriales: Consolidado de observaciones del proceso en la plataforma SECOP II (si aplica).</v>
      </c>
      <c r="M219" s="286" t="s">
        <v>309</v>
      </c>
      <c r="N219" s="288" t="s">
        <v>7</v>
      </c>
      <c r="O219" s="254" t="s">
        <v>16</v>
      </c>
      <c r="P219" s="251">
        <f>+IF(O219=FÓRMULAS!$E$4,FÓRMULAS!$F$4,IF(O219=FÓRMULAS!$E$5,FÓRMULAS!$F$5,IF(O219=FÓRMULAS!$E$6,FÓRMULAS!$F$6,"")))</f>
        <v>0.25</v>
      </c>
      <c r="Q219" s="251" t="str">
        <f>+IF(OR(O219=FÓRMULAS!$O$4,O219=FÓRMULAS!$O$5),FÓRMULAS!$P$5,IF(O219=FÓRMULAS!$O$6,FÓRMULAS!$P$6,""))</f>
        <v>Probabilidad</v>
      </c>
      <c r="R219" s="254" t="s">
        <v>103</v>
      </c>
      <c r="S219" s="251">
        <f>+IF(R219=FÓRMULAS!$H$4,FÓRMULAS!$I$4,IF(R219=FÓRMULAS!$H$5,FÓRMULAS!$I$5,""))</f>
        <v>0.15</v>
      </c>
      <c r="T219" s="259" t="s">
        <v>902</v>
      </c>
      <c r="U219" s="259" t="s">
        <v>903</v>
      </c>
      <c r="V219" s="259" t="s">
        <v>904</v>
      </c>
      <c r="W219" s="251">
        <f t="shared" si="58"/>
        <v>0.4</v>
      </c>
      <c r="X219" s="251">
        <f>IF(Q219=FÓRMULAS!$P$5,F$219-(F$219*W219),F$219)</f>
        <v>0.48</v>
      </c>
      <c r="Y219" s="321">
        <f>IF(Q219=FÓRMULAS!$P$6,G$219-(G$219*W219),G$219)</f>
        <v>0.6</v>
      </c>
      <c r="Z219" s="638">
        <f t="shared" ref="Z219:AA219" si="67">+IF(X222="","",X222)</f>
        <v>0.8</v>
      </c>
      <c r="AA219" s="641">
        <f t="shared" si="67"/>
        <v>0.6</v>
      </c>
      <c r="AB219" s="324">
        <v>0</v>
      </c>
      <c r="AC219" s="288">
        <v>0</v>
      </c>
      <c r="AD219" s="288">
        <v>0</v>
      </c>
      <c r="AE219" s="288">
        <v>0</v>
      </c>
      <c r="AF219" s="289">
        <v>0</v>
      </c>
      <c r="AG219" s="281" t="s">
        <v>6</v>
      </c>
      <c r="AH219" s="51" t="s">
        <v>16</v>
      </c>
      <c r="AI219" s="51" t="s">
        <v>6</v>
      </c>
      <c r="AJ219" s="51" t="s">
        <v>6</v>
      </c>
      <c r="AK219" s="51" t="s">
        <v>6</v>
      </c>
      <c r="AL219" s="51" t="s">
        <v>25</v>
      </c>
      <c r="AM219" s="24" t="s">
        <v>103</v>
      </c>
      <c r="AN219" s="24" t="s">
        <v>87</v>
      </c>
      <c r="AO219" s="24" t="s">
        <v>89</v>
      </c>
      <c r="AP219" s="24" t="s">
        <v>91</v>
      </c>
      <c r="AQ219" s="24" t="s">
        <v>99</v>
      </c>
      <c r="AR219" s="51" t="s">
        <v>94</v>
      </c>
      <c r="AS219" s="51" t="s">
        <v>96</v>
      </c>
      <c r="AT219" s="51" t="s">
        <v>98</v>
      </c>
      <c r="AU219" s="24">
        <v>15</v>
      </c>
      <c r="AV219" s="24">
        <v>15</v>
      </c>
      <c r="AW219" s="24">
        <v>15</v>
      </c>
      <c r="AX219" s="24">
        <v>15</v>
      </c>
      <c r="AY219" s="24">
        <v>15</v>
      </c>
      <c r="AZ219" s="24">
        <v>15</v>
      </c>
      <c r="BA219" s="24">
        <v>10</v>
      </c>
      <c r="BB219" s="49">
        <v>100</v>
      </c>
      <c r="BC219" s="26" t="s">
        <v>138</v>
      </c>
      <c r="BD219" s="26" t="s">
        <v>138</v>
      </c>
      <c r="BE219" s="50">
        <v>0</v>
      </c>
      <c r="BF219" s="650">
        <v>1</v>
      </c>
      <c r="BG219" s="50">
        <v>2</v>
      </c>
      <c r="BH219" s="650">
        <v>0</v>
      </c>
    </row>
    <row r="220" spans="1:128" s="25" customFormat="1" ht="80.25" hidden="1" customHeight="1" x14ac:dyDescent="0.2">
      <c r="A220" s="627"/>
      <c r="B220" s="41" t="s">
        <v>51</v>
      </c>
      <c r="C220" s="366" t="str">
        <f>'CONTEXTO E IDENTIFICACIÓN'!D$96</f>
        <v>Gestión Contractual</v>
      </c>
      <c r="D220" s="366" t="str">
        <f>'CONTEXTO E IDENTIFICACIÓN'!F$96</f>
        <v>Gestión Contractual</v>
      </c>
      <c r="E220" s="630"/>
      <c r="F220" s="633"/>
      <c r="G220" s="636"/>
      <c r="H220" s="318">
        <v>2</v>
      </c>
      <c r="I220" s="274" t="s">
        <v>585</v>
      </c>
      <c r="J220" s="275" t="s">
        <v>1087</v>
      </c>
      <c r="K220" s="275" t="s">
        <v>589</v>
      </c>
      <c r="L220" s="275" t="str">
        <f t="shared" si="57"/>
        <v xml:space="preserve">El Responsable en el GIT de Gestión Contractual  verificará el cumplimiento de los requisitos de la contratación y en caso de presentar inconsistencias se devolverá mediante lista de chequeo para las respectivas correcciones.                                                                                         
Evidencia: Correo remitido (si aplica) o lista de chequeo.                                                                                              </v>
      </c>
      <c r="M220" s="274" t="s">
        <v>183</v>
      </c>
      <c r="N220" s="24" t="s">
        <v>7</v>
      </c>
      <c r="O220" s="255" t="s">
        <v>16</v>
      </c>
      <c r="P220" s="252">
        <f>+IF(O220=FÓRMULAS!$E$4,FÓRMULAS!$F$4,IF(O220=FÓRMULAS!$E$5,FÓRMULAS!$F$5,IF(O220=FÓRMULAS!$E$6,FÓRMULAS!$F$6,"")))</f>
        <v>0.25</v>
      </c>
      <c r="Q220" s="252" t="str">
        <f>+IF(OR(O220=FÓRMULAS!$O$4,O220=FÓRMULAS!$O$5),FÓRMULAS!$P$5,IF(O220=FÓRMULAS!$O$6,FÓRMULAS!$P$6,""))</f>
        <v>Probabilidad</v>
      </c>
      <c r="R220" s="255" t="s">
        <v>103</v>
      </c>
      <c r="S220" s="252">
        <f>+IF(R220=FÓRMULAS!$H$4,FÓRMULAS!$I$4,IF(R220=FÓRMULAS!$H$5,FÓRMULAS!$I$5,""))</f>
        <v>0.15</v>
      </c>
      <c r="T220" s="260" t="s">
        <v>902</v>
      </c>
      <c r="U220" s="260" t="s">
        <v>903</v>
      </c>
      <c r="V220" s="260" t="s">
        <v>904</v>
      </c>
      <c r="W220" s="252">
        <f t="shared" si="58"/>
        <v>0.4</v>
      </c>
      <c r="X220" s="252">
        <f>IF(Q220=FÓRMULAS!$P$5,F$219-(F$219*W220),F$219)</f>
        <v>0.48</v>
      </c>
      <c r="Y220" s="322">
        <f>IF(Q220=FÓRMULAS!$P$6,G$219-(G$219*W220),G$219)</f>
        <v>0.6</v>
      </c>
      <c r="Z220" s="639"/>
      <c r="AA220" s="642"/>
      <c r="AB220" s="325">
        <v>0</v>
      </c>
      <c r="AC220" s="24">
        <v>0</v>
      </c>
      <c r="AD220" s="24">
        <v>0</v>
      </c>
      <c r="AE220" s="24">
        <v>0</v>
      </c>
      <c r="AF220" s="290">
        <v>0</v>
      </c>
      <c r="AG220" s="281" t="s">
        <v>6</v>
      </c>
      <c r="AH220" s="51" t="s">
        <v>16</v>
      </c>
      <c r="AI220" s="51" t="s">
        <v>6</v>
      </c>
      <c r="AJ220" s="51" t="s">
        <v>6</v>
      </c>
      <c r="AK220" s="51" t="s">
        <v>6</v>
      </c>
      <c r="AL220" s="51" t="s">
        <v>25</v>
      </c>
      <c r="AM220" s="24" t="s">
        <v>103</v>
      </c>
      <c r="AN220" s="24" t="s">
        <v>87</v>
      </c>
      <c r="AO220" s="24" t="s">
        <v>89</v>
      </c>
      <c r="AP220" s="24" t="s">
        <v>91</v>
      </c>
      <c r="AQ220" s="24" t="s">
        <v>99</v>
      </c>
      <c r="AR220" s="51" t="s">
        <v>94</v>
      </c>
      <c r="AS220" s="51" t="s">
        <v>96</v>
      </c>
      <c r="AT220" s="51" t="s">
        <v>98</v>
      </c>
      <c r="AU220" s="24">
        <v>15</v>
      </c>
      <c r="AV220" s="24">
        <v>15</v>
      </c>
      <c r="AW220" s="24">
        <v>15</v>
      </c>
      <c r="AX220" s="24">
        <v>15</v>
      </c>
      <c r="AY220" s="24">
        <v>15</v>
      </c>
      <c r="AZ220" s="24">
        <v>15</v>
      </c>
      <c r="BA220" s="24">
        <v>10</v>
      </c>
      <c r="BB220" s="49">
        <v>100</v>
      </c>
      <c r="BC220" s="26" t="s">
        <v>138</v>
      </c>
      <c r="BD220" s="26" t="s">
        <v>138</v>
      </c>
      <c r="BE220" s="50">
        <v>2</v>
      </c>
      <c r="BF220" s="650"/>
      <c r="BG220" s="50">
        <v>2</v>
      </c>
      <c r="BH220" s="650"/>
    </row>
    <row r="221" spans="1:128" s="25" customFormat="1" ht="20.25" hidden="1" customHeight="1" x14ac:dyDescent="0.2">
      <c r="A221" s="627"/>
      <c r="B221" s="41"/>
      <c r="C221" s="366" t="str">
        <f>'CONTEXTO E IDENTIFICACIÓN'!D$96</f>
        <v>Gestión Contractual</v>
      </c>
      <c r="D221" s="366" t="str">
        <f>'CONTEXTO E IDENTIFICACIÓN'!F$96</f>
        <v>Gestión Contractual</v>
      </c>
      <c r="E221" s="630"/>
      <c r="F221" s="633"/>
      <c r="G221" s="636"/>
      <c r="H221" s="318">
        <v>3</v>
      </c>
      <c r="I221" s="274"/>
      <c r="J221" s="275"/>
      <c r="K221" s="275"/>
      <c r="L221" s="275" t="str">
        <f t="shared" si="57"/>
        <v xml:space="preserve">  </v>
      </c>
      <c r="M221" s="274"/>
      <c r="N221" s="24"/>
      <c r="O221" s="255"/>
      <c r="P221" s="252" t="str">
        <f>+IF(O221=FÓRMULAS!$E$4,FÓRMULAS!$F$4,IF(O221=FÓRMULAS!$E$5,FÓRMULAS!$F$5,IF(O221=FÓRMULAS!$E$6,FÓRMULAS!$F$6,"")))</f>
        <v/>
      </c>
      <c r="Q221" s="252" t="str">
        <f>+IF(OR(O221=FÓRMULAS!$O$4,O221=FÓRMULAS!$O$5),FÓRMULAS!$P$5,IF(O221=FÓRMULAS!$O$6,FÓRMULAS!$P$6,""))</f>
        <v/>
      </c>
      <c r="R221" s="255"/>
      <c r="S221" s="252" t="str">
        <f>+IF(R221=FÓRMULAS!$H$4,FÓRMULAS!$I$4,IF(R221=FÓRMULAS!$H$5,FÓRMULAS!$I$5,""))</f>
        <v/>
      </c>
      <c r="T221" s="260"/>
      <c r="U221" s="260"/>
      <c r="V221" s="260"/>
      <c r="W221" s="252" t="str">
        <f t="shared" si="58"/>
        <v/>
      </c>
      <c r="X221" s="252">
        <f>IF(Q221=FÓRMULAS!$P$5,F$219-(F$219*W221),F$219)</f>
        <v>0.8</v>
      </c>
      <c r="Y221" s="322">
        <f>IF(Q221=FÓRMULAS!$P$6,G$219-(G$219*W221),G$219)</f>
        <v>0.6</v>
      </c>
      <c r="Z221" s="639"/>
      <c r="AA221" s="642"/>
      <c r="AB221" s="325"/>
      <c r="AC221" s="24"/>
      <c r="AD221" s="24"/>
      <c r="AE221" s="24"/>
      <c r="AF221" s="290"/>
      <c r="AG221" s="281"/>
      <c r="AH221" s="60"/>
      <c r="AI221" s="60"/>
      <c r="AJ221" s="60"/>
      <c r="AK221" s="60"/>
      <c r="AL221" s="60"/>
      <c r="AM221" s="24"/>
      <c r="AN221" s="24"/>
      <c r="AO221" s="24"/>
      <c r="AP221" s="24"/>
      <c r="AQ221" s="24"/>
      <c r="AR221" s="60"/>
      <c r="AS221" s="60"/>
      <c r="AT221" s="60"/>
      <c r="AU221" s="24"/>
      <c r="AV221" s="24"/>
      <c r="AW221" s="24"/>
      <c r="AX221" s="24"/>
      <c r="AY221" s="24"/>
      <c r="AZ221" s="24"/>
      <c r="BA221" s="24"/>
      <c r="BB221" s="58"/>
      <c r="BC221" s="26"/>
      <c r="BD221" s="26"/>
      <c r="BE221" s="57"/>
      <c r="BF221" s="59"/>
      <c r="BG221" s="57"/>
      <c r="BH221" s="59"/>
    </row>
    <row r="222" spans="1:128" s="25" customFormat="1" ht="16.5" hidden="1" customHeight="1" thickBot="1" x14ac:dyDescent="0.25">
      <c r="A222" s="628"/>
      <c r="B222" s="298"/>
      <c r="C222" s="367" t="str">
        <f>'CONTEXTO E IDENTIFICACIÓN'!D$96</f>
        <v>Gestión Contractual</v>
      </c>
      <c r="D222" s="367" t="str">
        <f>'CONTEXTO E IDENTIFICACIÓN'!F$96</f>
        <v>Gestión Contractual</v>
      </c>
      <c r="E222" s="631"/>
      <c r="F222" s="634"/>
      <c r="G222" s="637"/>
      <c r="H222" s="319">
        <v>4</v>
      </c>
      <c r="I222" s="292"/>
      <c r="J222" s="293"/>
      <c r="K222" s="293"/>
      <c r="L222" s="293" t="str">
        <f t="shared" si="57"/>
        <v xml:space="preserve">  </v>
      </c>
      <c r="M222" s="292"/>
      <c r="N222" s="294"/>
      <c r="O222" s="256"/>
      <c r="P222" s="253" t="str">
        <f>+IF(O222=FÓRMULAS!$E$4,FÓRMULAS!$F$4,IF(O222=FÓRMULAS!$E$5,FÓRMULAS!$F$5,IF(O222=FÓRMULAS!$E$6,FÓRMULAS!$F$6,"")))</f>
        <v/>
      </c>
      <c r="Q222" s="253" t="str">
        <f>+IF(OR(O222=FÓRMULAS!$O$4,O222=FÓRMULAS!$O$5),FÓRMULAS!$P$5,IF(O222=FÓRMULAS!$O$6,FÓRMULAS!$P$6,""))</f>
        <v/>
      </c>
      <c r="R222" s="256"/>
      <c r="S222" s="253" t="str">
        <f>+IF(R222=FÓRMULAS!$H$4,FÓRMULAS!$I$4,IF(R222=FÓRMULAS!$H$5,FÓRMULAS!$I$5,""))</f>
        <v/>
      </c>
      <c r="T222" s="261"/>
      <c r="U222" s="261"/>
      <c r="V222" s="261"/>
      <c r="W222" s="253" t="str">
        <f t="shared" si="58"/>
        <v/>
      </c>
      <c r="X222" s="253">
        <f>IF(Q222=FÓRMULAS!$P$5,F$219-(F$219*W222),F$219)</f>
        <v>0.8</v>
      </c>
      <c r="Y222" s="323">
        <f>IF(Q222=FÓRMULAS!$P$6,G$219-(G$219*W222),G$219)</f>
        <v>0.6</v>
      </c>
      <c r="Z222" s="640"/>
      <c r="AA222" s="643"/>
      <c r="AB222" s="326"/>
      <c r="AC222" s="294"/>
      <c r="AD222" s="294"/>
      <c r="AE222" s="294"/>
      <c r="AF222" s="295"/>
      <c r="AG222" s="281"/>
      <c r="AH222" s="60"/>
      <c r="AI222" s="60"/>
      <c r="AJ222" s="60"/>
      <c r="AK222" s="60"/>
      <c r="AL222" s="60"/>
      <c r="AM222" s="24"/>
      <c r="AN222" s="24"/>
      <c r="AO222" s="24"/>
      <c r="AP222" s="24"/>
      <c r="AQ222" s="24"/>
      <c r="AR222" s="60"/>
      <c r="AS222" s="60"/>
      <c r="AT222" s="60"/>
      <c r="AU222" s="24"/>
      <c r="AV222" s="24"/>
      <c r="AW222" s="24"/>
      <c r="AX222" s="24"/>
      <c r="AY222" s="24"/>
      <c r="AZ222" s="24"/>
      <c r="BA222" s="24"/>
      <c r="BB222" s="58"/>
      <c r="BC222" s="26"/>
      <c r="BD222" s="26"/>
      <c r="BE222" s="57"/>
      <c r="BF222" s="59"/>
      <c r="BG222" s="57"/>
      <c r="BH222" s="59"/>
    </row>
    <row r="223" spans="1:128" s="25" customFormat="1" ht="117.75" hidden="1" customHeight="1" x14ac:dyDescent="0.2">
      <c r="A223" s="626" t="str">
        <f>'CONTEXTO E IDENTIFICACIÓN'!A97</f>
        <v>R43</v>
      </c>
      <c r="B223" s="285" t="s">
        <v>50</v>
      </c>
      <c r="C223" s="365" t="str">
        <f>'CONTEXTO E IDENTIFICACIÓN'!D$97</f>
        <v>Gestión Documental</v>
      </c>
      <c r="D223" s="365" t="str">
        <f>'CONTEXTO E IDENTIFICACIÓN'!F$97</f>
        <v>Gestión de Archivos</v>
      </c>
      <c r="E223" s="629" t="str">
        <f>'CONTEXTO E IDENTIFICACIÓN'!N97</f>
        <v>Posibilidad de pérdida Reputacional por inoportunidad en la actualización e implementación de los instrumentos archivísticos debido a:
1. El espacio físico para el almacenamiento de los archivos es insuficiente y en algunos casos inadecuado.
2. Cambio de la normatividad en relación a la gestión documental
3. Desconocimiento de los lineamientos y normas aplicables a la gestión documental.
4. Falta de recurso humano para la implementación del proceso de gestión documental</v>
      </c>
      <c r="F223" s="632">
        <f>'PROB E IMPACTO INHERENTE'!H51</f>
        <v>0.6</v>
      </c>
      <c r="G223" s="635">
        <f>'PROB E IMPACTO INHERENTE'!P51</f>
        <v>0.8</v>
      </c>
      <c r="H223" s="317">
        <v>1</v>
      </c>
      <c r="I223" s="286" t="s">
        <v>590</v>
      </c>
      <c r="J223" s="287" t="s">
        <v>591</v>
      </c>
      <c r="K223" s="287" t="s">
        <v>592</v>
      </c>
      <c r="L223" s="287" t="str">
        <f t="shared" si="57"/>
        <v>Los Tecnólogos del GIT de Gestión Documental realizan seguimiento semestral a través de visitas técnicas programadas a las Unidades Administrativas de la Sede Central, en la implementación de los lineamientos, Tabla de Retención Documental  TRD y normatividad vigente. En el caso de identificar incumplimiento en la aplicación de los lineamientos archivísticos por parte de las Unidades Administrativas, la coordinadora del GIT de Gestión Documental solicitará al líder del proceso se realicen las correcciones necesarias e informe de su cumplimiento.  
Evidencias: Registros de asistencia y actas de reunión. Para el caso de incumplimiento envío correos electrónicos.</v>
      </c>
      <c r="M223" s="286" t="s">
        <v>172</v>
      </c>
      <c r="N223" s="288" t="s">
        <v>7</v>
      </c>
      <c r="O223" s="254" t="s">
        <v>16</v>
      </c>
      <c r="P223" s="251">
        <f>+IF(O223=FÓRMULAS!$E$4,FÓRMULAS!$F$4,IF(O223=FÓRMULAS!$E$5,FÓRMULAS!$F$5,IF(O223=FÓRMULAS!$E$6,FÓRMULAS!$F$6,"")))</f>
        <v>0.25</v>
      </c>
      <c r="Q223" s="251" t="str">
        <f>+IF(OR(O223=FÓRMULAS!$O$4,O223=FÓRMULAS!$O$5),FÓRMULAS!$P$5,IF(O223=FÓRMULAS!$O$6,FÓRMULAS!$P$6,""))</f>
        <v>Probabilidad</v>
      </c>
      <c r="R223" s="254" t="s">
        <v>103</v>
      </c>
      <c r="S223" s="251">
        <f>+IF(R223=FÓRMULAS!$H$4,FÓRMULAS!$I$4,IF(R223=FÓRMULAS!$H$5,FÓRMULAS!$I$5,""))</f>
        <v>0.15</v>
      </c>
      <c r="T223" s="259" t="s">
        <v>902</v>
      </c>
      <c r="U223" s="259" t="s">
        <v>903</v>
      </c>
      <c r="V223" s="259" t="s">
        <v>904</v>
      </c>
      <c r="W223" s="251">
        <f t="shared" si="58"/>
        <v>0.4</v>
      </c>
      <c r="X223" s="251">
        <f>IF(Q223=FÓRMULAS!$P$5,F$223-(F$223*W223),F$223)</f>
        <v>0.36</v>
      </c>
      <c r="Y223" s="321">
        <f>IF(Q223=FÓRMULAS!$P$6,G$223-(G$223*W223),G$223)</f>
        <v>0.8</v>
      </c>
      <c r="Z223" s="638">
        <f t="shared" ref="Z223:AA223" si="68">+IF(X226="","",X226)</f>
        <v>0.6</v>
      </c>
      <c r="AA223" s="641">
        <f t="shared" si="68"/>
        <v>0.8</v>
      </c>
      <c r="AB223" s="324">
        <v>2</v>
      </c>
      <c r="AC223" s="288">
        <v>0</v>
      </c>
      <c r="AD223" s="288">
        <v>1</v>
      </c>
      <c r="AE223" s="288">
        <v>0</v>
      </c>
      <c r="AF223" s="289">
        <v>1</v>
      </c>
      <c r="AG223" s="281" t="s">
        <v>19</v>
      </c>
      <c r="AH223" s="24" t="s">
        <v>17</v>
      </c>
      <c r="AI223" s="24" t="s">
        <v>6</v>
      </c>
      <c r="AJ223" s="24" t="s">
        <v>6</v>
      </c>
      <c r="AK223" s="24" t="s">
        <v>6</v>
      </c>
      <c r="AL223" s="24" t="s">
        <v>27</v>
      </c>
      <c r="AM223" s="24" t="s">
        <v>103</v>
      </c>
      <c r="AN223" s="24" t="s">
        <v>87</v>
      </c>
      <c r="AO223" s="24" t="s">
        <v>89</v>
      </c>
      <c r="AP223" s="24" t="s">
        <v>91</v>
      </c>
      <c r="AQ223" s="24" t="s">
        <v>100</v>
      </c>
      <c r="AR223" s="51" t="s">
        <v>94</v>
      </c>
      <c r="AS223" s="51" t="s">
        <v>96</v>
      </c>
      <c r="AT223" s="51" t="s">
        <v>98</v>
      </c>
      <c r="AU223" s="24">
        <v>15</v>
      </c>
      <c r="AV223" s="24">
        <v>15</v>
      </c>
      <c r="AW223" s="24">
        <v>15</v>
      </c>
      <c r="AX223" s="24">
        <v>10</v>
      </c>
      <c r="AY223" s="24">
        <v>15</v>
      </c>
      <c r="AZ223" s="24">
        <v>15</v>
      </c>
      <c r="BA223" s="24">
        <v>10</v>
      </c>
      <c r="BB223" s="49">
        <v>95</v>
      </c>
      <c r="BC223" s="26" t="s">
        <v>138</v>
      </c>
      <c r="BD223" s="26" t="s">
        <v>138</v>
      </c>
      <c r="BE223" s="50">
        <v>1</v>
      </c>
      <c r="BF223" s="650">
        <v>1</v>
      </c>
      <c r="BG223" s="50">
        <v>1</v>
      </c>
      <c r="BH223" s="650">
        <v>1</v>
      </c>
      <c r="BI223" s="39"/>
      <c r="BJ223" s="39"/>
      <c r="BK223" s="39"/>
      <c r="BL223" s="39"/>
      <c r="BM223" s="39"/>
      <c r="BN223" s="39"/>
      <c r="BO223" s="39"/>
      <c r="BP223" s="39"/>
      <c r="BQ223" s="39"/>
      <c r="BR223" s="39"/>
      <c r="BS223" s="39"/>
      <c r="BT223" s="39"/>
      <c r="BU223" s="39"/>
      <c r="BV223" s="39"/>
      <c r="BW223" s="39"/>
      <c r="BX223" s="39"/>
      <c r="BY223" s="39"/>
      <c r="BZ223" s="39"/>
      <c r="CA223" s="39"/>
      <c r="CB223" s="39"/>
      <c r="CC223" s="39"/>
      <c r="CD223" s="39"/>
      <c r="CE223" s="39"/>
      <c r="CF223" s="39"/>
      <c r="CG223" s="39"/>
      <c r="CH223" s="39"/>
      <c r="CI223" s="39"/>
      <c r="CJ223" s="39"/>
      <c r="CK223" s="39"/>
      <c r="CL223" s="39"/>
      <c r="CM223" s="39"/>
      <c r="CN223" s="39"/>
      <c r="CO223" s="39"/>
      <c r="CP223" s="39"/>
      <c r="CQ223" s="39"/>
      <c r="CR223" s="39"/>
      <c r="CS223" s="39"/>
      <c r="CT223" s="39"/>
      <c r="CU223" s="39"/>
      <c r="CV223" s="39"/>
      <c r="CW223" s="39"/>
      <c r="CX223" s="39"/>
      <c r="CY223" s="39"/>
      <c r="CZ223" s="39"/>
      <c r="DA223" s="39"/>
      <c r="DB223" s="39"/>
      <c r="DC223" s="39"/>
      <c r="DD223" s="39"/>
      <c r="DE223" s="39"/>
      <c r="DF223" s="39"/>
      <c r="DG223" s="39"/>
      <c r="DH223" s="39"/>
      <c r="DI223" s="39"/>
      <c r="DJ223" s="39"/>
      <c r="DK223" s="39"/>
      <c r="DL223" s="39"/>
      <c r="DM223" s="39"/>
      <c r="DN223" s="39"/>
      <c r="DO223" s="39"/>
      <c r="DP223" s="39"/>
      <c r="DQ223" s="39"/>
      <c r="DR223" s="39"/>
      <c r="DS223" s="39"/>
      <c r="DT223" s="39"/>
      <c r="DU223" s="39"/>
      <c r="DV223" s="39"/>
      <c r="DW223" s="39"/>
      <c r="DX223" s="39"/>
    </row>
    <row r="224" spans="1:128" s="25" customFormat="1" ht="117.75" hidden="1" customHeight="1" x14ac:dyDescent="0.2">
      <c r="A224" s="627"/>
      <c r="B224" s="27" t="s">
        <v>50</v>
      </c>
      <c r="C224" s="366" t="str">
        <f>'CONTEXTO E IDENTIFICACIÓN'!D$97</f>
        <v>Gestión Documental</v>
      </c>
      <c r="D224" s="366" t="str">
        <f>'CONTEXTO E IDENTIFICACIÓN'!F$97</f>
        <v>Gestión de Archivos</v>
      </c>
      <c r="E224" s="630"/>
      <c r="F224" s="633"/>
      <c r="G224" s="636"/>
      <c r="H224" s="318">
        <v>2</v>
      </c>
      <c r="I224" s="274" t="s">
        <v>593</v>
      </c>
      <c r="J224" s="275" t="s">
        <v>594</v>
      </c>
      <c r="K224" s="275" t="s">
        <v>595</v>
      </c>
      <c r="L224" s="275" t="str">
        <f t="shared" si="57"/>
        <v>El Responsable en el GIT de Gestión Documental verifica que se realice el proceso de convalidación de las Tablas de Retención Documental (TRD), con el fin de dar cumplimiento de la normatividad y garantizar una adecuada gestión documental en la entidad. En el caso de que no se realice el proceso de convalidación, la Coordinadora del GIT de Gestión Documental tomará las acciones pertinentes. 
Evidencias: Presentación de las Tablas de Retención Documental para el proceso de convalidadas.</v>
      </c>
      <c r="M224" s="274" t="s">
        <v>313</v>
      </c>
      <c r="N224" s="24" t="s">
        <v>7</v>
      </c>
      <c r="O224" s="255" t="s">
        <v>16</v>
      </c>
      <c r="P224" s="252">
        <f>+IF(O224=FÓRMULAS!$E$4,FÓRMULAS!$F$4,IF(O224=FÓRMULAS!$E$5,FÓRMULAS!$F$5,IF(O224=FÓRMULAS!$E$6,FÓRMULAS!$F$6,"")))</f>
        <v>0.25</v>
      </c>
      <c r="Q224" s="252" t="str">
        <f>+IF(OR(O224=FÓRMULAS!$O$4,O224=FÓRMULAS!$O$5),FÓRMULAS!$P$5,IF(O224=FÓRMULAS!$O$6,FÓRMULAS!$P$6,""))</f>
        <v>Probabilidad</v>
      </c>
      <c r="R224" s="255" t="s">
        <v>103</v>
      </c>
      <c r="S224" s="252">
        <f>+IF(R224=FÓRMULAS!$H$4,FÓRMULAS!$I$4,IF(R224=FÓRMULAS!$H$5,FÓRMULAS!$I$5,""))</f>
        <v>0.15</v>
      </c>
      <c r="T224" s="260" t="s">
        <v>902</v>
      </c>
      <c r="U224" s="260" t="s">
        <v>903</v>
      </c>
      <c r="V224" s="260" t="s">
        <v>904</v>
      </c>
      <c r="W224" s="252">
        <f t="shared" si="58"/>
        <v>0.4</v>
      </c>
      <c r="X224" s="252">
        <f>IF(Q224=FÓRMULAS!$P$5,F$223-(F$223*W224),F$223)</f>
        <v>0.36</v>
      </c>
      <c r="Y224" s="322">
        <f>IF(Q224=FÓRMULAS!$P$6,G$223-(G$223*W224),G$223)</f>
        <v>0.8</v>
      </c>
      <c r="Z224" s="639"/>
      <c r="AA224" s="642"/>
      <c r="AB224" s="325">
        <v>0</v>
      </c>
      <c r="AC224" s="24">
        <v>0</v>
      </c>
      <c r="AD224" s="24">
        <v>0</v>
      </c>
      <c r="AE224" s="24">
        <v>0</v>
      </c>
      <c r="AF224" s="290">
        <v>0</v>
      </c>
      <c r="AG224" s="281" t="s">
        <v>6</v>
      </c>
      <c r="AH224" s="24" t="s">
        <v>17</v>
      </c>
      <c r="AI224" s="24" t="s">
        <v>6</v>
      </c>
      <c r="AJ224" s="24" t="s">
        <v>6</v>
      </c>
      <c r="AK224" s="24" t="s">
        <v>6</v>
      </c>
      <c r="AL224" s="24" t="s">
        <v>25</v>
      </c>
      <c r="AM224" s="24" t="s">
        <v>103</v>
      </c>
      <c r="AN224" s="24" t="s">
        <v>87</v>
      </c>
      <c r="AO224" s="24" t="s">
        <v>89</v>
      </c>
      <c r="AP224" s="24" t="s">
        <v>91</v>
      </c>
      <c r="AQ224" s="24" t="s">
        <v>100</v>
      </c>
      <c r="AR224" s="51" t="s">
        <v>94</v>
      </c>
      <c r="AS224" s="51" t="s">
        <v>96</v>
      </c>
      <c r="AT224" s="51" t="s">
        <v>98</v>
      </c>
      <c r="AU224" s="24">
        <v>15</v>
      </c>
      <c r="AV224" s="24">
        <v>15</v>
      </c>
      <c r="AW224" s="24">
        <v>15</v>
      </c>
      <c r="AX224" s="24">
        <v>10</v>
      </c>
      <c r="AY224" s="24">
        <v>15</v>
      </c>
      <c r="AZ224" s="24">
        <v>15</v>
      </c>
      <c r="BA224" s="24">
        <v>10</v>
      </c>
      <c r="BB224" s="49">
        <v>95</v>
      </c>
      <c r="BC224" s="26" t="s">
        <v>138</v>
      </c>
      <c r="BD224" s="26" t="s">
        <v>138</v>
      </c>
      <c r="BE224" s="50">
        <v>1</v>
      </c>
      <c r="BF224" s="650"/>
      <c r="BG224" s="50">
        <v>1</v>
      </c>
      <c r="BH224" s="650"/>
      <c r="BI224" s="39"/>
      <c r="BJ224" s="39"/>
      <c r="BK224" s="39"/>
      <c r="BL224" s="39"/>
      <c r="BM224" s="39"/>
      <c r="BN224" s="39"/>
      <c r="BO224" s="39"/>
      <c r="BP224" s="39"/>
      <c r="BQ224" s="39"/>
      <c r="BR224" s="39"/>
      <c r="BS224" s="39"/>
      <c r="BT224" s="39"/>
      <c r="BU224" s="39"/>
      <c r="BV224" s="39"/>
      <c r="BW224" s="39"/>
      <c r="BX224" s="39"/>
      <c r="BY224" s="39"/>
      <c r="BZ224" s="39"/>
      <c r="CA224" s="39"/>
      <c r="CB224" s="39"/>
      <c r="CC224" s="39"/>
      <c r="CD224" s="39"/>
      <c r="CE224" s="39"/>
      <c r="CF224" s="39"/>
      <c r="CG224" s="39"/>
      <c r="CH224" s="39"/>
      <c r="CI224" s="39"/>
      <c r="CJ224" s="39"/>
      <c r="CK224" s="39"/>
      <c r="CL224" s="39"/>
      <c r="CM224" s="39"/>
      <c r="CN224" s="39"/>
      <c r="CO224" s="39"/>
      <c r="CP224" s="39"/>
      <c r="CQ224" s="39"/>
      <c r="CR224" s="39"/>
      <c r="CS224" s="39"/>
      <c r="CT224" s="39"/>
      <c r="CU224" s="39"/>
      <c r="CV224" s="39"/>
      <c r="CW224" s="39"/>
      <c r="CX224" s="39"/>
      <c r="CY224" s="39"/>
      <c r="CZ224" s="39"/>
      <c r="DA224" s="39"/>
      <c r="DB224" s="39"/>
      <c r="DC224" s="39"/>
      <c r="DD224" s="39"/>
      <c r="DE224" s="39"/>
      <c r="DF224" s="39"/>
      <c r="DG224" s="39"/>
      <c r="DH224" s="39"/>
      <c r="DI224" s="39"/>
      <c r="DJ224" s="39"/>
      <c r="DK224" s="39"/>
      <c r="DL224" s="39"/>
      <c r="DM224" s="39"/>
      <c r="DN224" s="39"/>
      <c r="DO224" s="39"/>
      <c r="DP224" s="39"/>
      <c r="DQ224" s="39"/>
      <c r="DR224" s="39"/>
      <c r="DS224" s="39"/>
      <c r="DT224" s="39"/>
      <c r="DU224" s="39"/>
      <c r="DV224" s="39"/>
      <c r="DW224" s="39"/>
      <c r="DX224" s="39"/>
    </row>
    <row r="225" spans="1:128" s="25" customFormat="1" ht="21" hidden="1" customHeight="1" x14ac:dyDescent="0.2">
      <c r="A225" s="627"/>
      <c r="B225" s="27"/>
      <c r="C225" s="366" t="str">
        <f>'CONTEXTO E IDENTIFICACIÓN'!D$97</f>
        <v>Gestión Documental</v>
      </c>
      <c r="D225" s="366" t="str">
        <f>'CONTEXTO E IDENTIFICACIÓN'!F$97</f>
        <v>Gestión de Archivos</v>
      </c>
      <c r="E225" s="630"/>
      <c r="F225" s="633"/>
      <c r="G225" s="636"/>
      <c r="H225" s="318">
        <v>3</v>
      </c>
      <c r="I225" s="274"/>
      <c r="J225" s="275"/>
      <c r="K225" s="275"/>
      <c r="L225" s="275" t="str">
        <f t="shared" si="57"/>
        <v xml:space="preserve">  </v>
      </c>
      <c r="M225" s="274"/>
      <c r="N225" s="24"/>
      <c r="O225" s="255"/>
      <c r="P225" s="252" t="str">
        <f>+IF(O225=FÓRMULAS!$E$4,FÓRMULAS!$F$4,IF(O225=FÓRMULAS!$E$5,FÓRMULAS!$F$5,IF(O225=FÓRMULAS!$E$6,FÓRMULAS!$F$6,"")))</f>
        <v/>
      </c>
      <c r="Q225" s="252" t="str">
        <f>+IF(OR(O225=FÓRMULAS!$O$4,O225=FÓRMULAS!$O$5),FÓRMULAS!$P$5,IF(O225=FÓRMULAS!$O$6,FÓRMULAS!$P$6,""))</f>
        <v/>
      </c>
      <c r="R225" s="255"/>
      <c r="S225" s="252" t="str">
        <f>+IF(R225=FÓRMULAS!$H$4,FÓRMULAS!$I$4,IF(R225=FÓRMULAS!$H$5,FÓRMULAS!$I$5,""))</f>
        <v/>
      </c>
      <c r="T225" s="260"/>
      <c r="U225" s="260"/>
      <c r="V225" s="260"/>
      <c r="W225" s="252" t="str">
        <f t="shared" si="58"/>
        <v/>
      </c>
      <c r="X225" s="252">
        <f>IF(Q225=FÓRMULAS!$P$5,F$223-(F$223*W225),F$223)</f>
        <v>0.6</v>
      </c>
      <c r="Y225" s="322">
        <f>IF(Q225=FÓRMULAS!$P$6,G$223-(G$223*W225),G$223)</f>
        <v>0.8</v>
      </c>
      <c r="Z225" s="639"/>
      <c r="AA225" s="642"/>
      <c r="AB225" s="325"/>
      <c r="AC225" s="24"/>
      <c r="AD225" s="24"/>
      <c r="AE225" s="24"/>
      <c r="AF225" s="290"/>
      <c r="AG225" s="281"/>
      <c r="AH225" s="24"/>
      <c r="AI225" s="24"/>
      <c r="AJ225" s="24"/>
      <c r="AK225" s="24"/>
      <c r="AL225" s="24"/>
      <c r="AM225" s="24"/>
      <c r="AN225" s="24"/>
      <c r="AO225" s="24"/>
      <c r="AP225" s="24"/>
      <c r="AQ225" s="24"/>
      <c r="AR225" s="60"/>
      <c r="AS225" s="60"/>
      <c r="AT225" s="60"/>
      <c r="AU225" s="24"/>
      <c r="AV225" s="24"/>
      <c r="AW225" s="24"/>
      <c r="AX225" s="24"/>
      <c r="AY225" s="24"/>
      <c r="AZ225" s="24"/>
      <c r="BA225" s="24"/>
      <c r="BB225" s="58"/>
      <c r="BC225" s="26"/>
      <c r="BD225" s="26"/>
      <c r="BE225" s="57"/>
      <c r="BF225" s="59"/>
      <c r="BG225" s="57"/>
      <c r="BH225" s="59"/>
      <c r="BI225" s="39"/>
      <c r="BJ225" s="39"/>
      <c r="BK225" s="39"/>
      <c r="BL225" s="39"/>
      <c r="BM225" s="39"/>
      <c r="BN225" s="39"/>
      <c r="BO225" s="39"/>
      <c r="BP225" s="39"/>
      <c r="BQ225" s="39"/>
      <c r="BR225" s="39"/>
      <c r="BS225" s="39"/>
      <c r="BT225" s="39"/>
      <c r="BU225" s="39"/>
      <c r="BV225" s="39"/>
      <c r="BW225" s="39"/>
      <c r="BX225" s="39"/>
      <c r="BY225" s="39"/>
      <c r="BZ225" s="39"/>
      <c r="CA225" s="39"/>
      <c r="CB225" s="39"/>
      <c r="CC225" s="39"/>
      <c r="CD225" s="39"/>
      <c r="CE225" s="39"/>
      <c r="CF225" s="39"/>
      <c r="CG225" s="39"/>
      <c r="CH225" s="39"/>
      <c r="CI225" s="39"/>
      <c r="CJ225" s="39"/>
      <c r="CK225" s="39"/>
      <c r="CL225" s="39"/>
      <c r="CM225" s="39"/>
      <c r="CN225" s="39"/>
      <c r="CO225" s="39"/>
      <c r="CP225" s="39"/>
      <c r="CQ225" s="39"/>
      <c r="CR225" s="39"/>
      <c r="CS225" s="39"/>
      <c r="CT225" s="39"/>
      <c r="CU225" s="39"/>
      <c r="CV225" s="39"/>
      <c r="CW225" s="39"/>
      <c r="CX225" s="39"/>
      <c r="CY225" s="39"/>
      <c r="CZ225" s="39"/>
      <c r="DA225" s="39"/>
      <c r="DB225" s="39"/>
      <c r="DC225" s="39"/>
      <c r="DD225" s="39"/>
      <c r="DE225" s="39"/>
      <c r="DF225" s="39"/>
      <c r="DG225" s="39"/>
      <c r="DH225" s="39"/>
      <c r="DI225" s="39"/>
      <c r="DJ225" s="39"/>
      <c r="DK225" s="39"/>
      <c r="DL225" s="39"/>
      <c r="DM225" s="39"/>
      <c r="DN225" s="39"/>
      <c r="DO225" s="39"/>
      <c r="DP225" s="39"/>
      <c r="DQ225" s="39"/>
      <c r="DR225" s="39"/>
      <c r="DS225" s="39"/>
      <c r="DT225" s="39"/>
      <c r="DU225" s="39"/>
      <c r="DV225" s="39"/>
      <c r="DW225" s="39"/>
      <c r="DX225" s="39"/>
    </row>
    <row r="226" spans="1:128" s="25" customFormat="1" ht="21" hidden="1" customHeight="1" thickBot="1" x14ac:dyDescent="0.25">
      <c r="A226" s="628"/>
      <c r="B226" s="291"/>
      <c r="C226" s="367" t="str">
        <f>'CONTEXTO E IDENTIFICACIÓN'!D$97</f>
        <v>Gestión Documental</v>
      </c>
      <c r="D226" s="367" t="str">
        <f>'CONTEXTO E IDENTIFICACIÓN'!F$97</f>
        <v>Gestión de Archivos</v>
      </c>
      <c r="E226" s="631"/>
      <c r="F226" s="634"/>
      <c r="G226" s="637"/>
      <c r="H226" s="319">
        <v>4</v>
      </c>
      <c r="I226" s="292"/>
      <c r="J226" s="293"/>
      <c r="K226" s="293"/>
      <c r="L226" s="293" t="str">
        <f t="shared" si="57"/>
        <v xml:space="preserve">  </v>
      </c>
      <c r="M226" s="292"/>
      <c r="N226" s="294"/>
      <c r="O226" s="256"/>
      <c r="P226" s="253" t="str">
        <f>+IF(O226=FÓRMULAS!$E$4,FÓRMULAS!$F$4,IF(O226=FÓRMULAS!$E$5,FÓRMULAS!$F$5,IF(O226=FÓRMULAS!$E$6,FÓRMULAS!$F$6,"")))</f>
        <v/>
      </c>
      <c r="Q226" s="253" t="str">
        <f>+IF(OR(O226=FÓRMULAS!$O$4,O226=FÓRMULAS!$O$5),FÓRMULAS!$P$5,IF(O226=FÓRMULAS!$O$6,FÓRMULAS!$P$6,""))</f>
        <v/>
      </c>
      <c r="R226" s="256"/>
      <c r="S226" s="253" t="str">
        <f>+IF(R226=FÓRMULAS!$H$4,FÓRMULAS!$I$4,IF(R226=FÓRMULAS!$H$5,FÓRMULAS!$I$5,""))</f>
        <v/>
      </c>
      <c r="T226" s="261"/>
      <c r="U226" s="261"/>
      <c r="V226" s="261"/>
      <c r="W226" s="253" t="str">
        <f t="shared" si="58"/>
        <v/>
      </c>
      <c r="X226" s="253">
        <f>IF(Q226=FÓRMULAS!$P$5,F$223-(F$223*W226),F$223)</f>
        <v>0.6</v>
      </c>
      <c r="Y226" s="323">
        <f>IF(Q226=FÓRMULAS!$P$6,G$223-(G$223*W226),G$223)</f>
        <v>0.8</v>
      </c>
      <c r="Z226" s="640"/>
      <c r="AA226" s="643"/>
      <c r="AB226" s="326"/>
      <c r="AC226" s="294"/>
      <c r="AD226" s="294"/>
      <c r="AE226" s="294"/>
      <c r="AF226" s="295"/>
      <c r="AG226" s="281"/>
      <c r="AH226" s="24"/>
      <c r="AI226" s="24"/>
      <c r="AJ226" s="24"/>
      <c r="AK226" s="24"/>
      <c r="AL226" s="24"/>
      <c r="AM226" s="24"/>
      <c r="AN226" s="24"/>
      <c r="AO226" s="24"/>
      <c r="AP226" s="24"/>
      <c r="AQ226" s="24"/>
      <c r="AR226" s="60"/>
      <c r="AS226" s="60"/>
      <c r="AT226" s="60"/>
      <c r="AU226" s="24"/>
      <c r="AV226" s="24"/>
      <c r="AW226" s="24"/>
      <c r="AX226" s="24"/>
      <c r="AY226" s="24"/>
      <c r="AZ226" s="24"/>
      <c r="BA226" s="24"/>
      <c r="BB226" s="58"/>
      <c r="BC226" s="26"/>
      <c r="BD226" s="26"/>
      <c r="BE226" s="57"/>
      <c r="BF226" s="59"/>
      <c r="BG226" s="57"/>
      <c r="BH226" s="59"/>
      <c r="BI226" s="39"/>
      <c r="BJ226" s="39"/>
      <c r="BK226" s="39"/>
      <c r="BL226" s="39"/>
      <c r="BM226" s="39"/>
      <c r="BN226" s="39"/>
      <c r="BO226" s="39"/>
      <c r="BP226" s="39"/>
      <c r="BQ226" s="39"/>
      <c r="BR226" s="39"/>
      <c r="BS226" s="39"/>
      <c r="BT226" s="39"/>
      <c r="BU226" s="39"/>
      <c r="BV226" s="39"/>
      <c r="BW226" s="39"/>
      <c r="BX226" s="39"/>
      <c r="BY226" s="39"/>
      <c r="BZ226" s="39"/>
      <c r="CA226" s="39"/>
      <c r="CB226" s="39"/>
      <c r="CC226" s="39"/>
      <c r="CD226" s="39"/>
      <c r="CE226" s="39"/>
      <c r="CF226" s="39"/>
      <c r="CG226" s="39"/>
      <c r="CH226" s="39"/>
      <c r="CI226" s="39"/>
      <c r="CJ226" s="39"/>
      <c r="CK226" s="39"/>
      <c r="CL226" s="39"/>
      <c r="CM226" s="39"/>
      <c r="CN226" s="39"/>
      <c r="CO226" s="39"/>
      <c r="CP226" s="39"/>
      <c r="CQ226" s="39"/>
      <c r="CR226" s="39"/>
      <c r="CS226" s="39"/>
      <c r="CT226" s="39"/>
      <c r="CU226" s="39"/>
      <c r="CV226" s="39"/>
      <c r="CW226" s="39"/>
      <c r="CX226" s="39"/>
      <c r="CY226" s="39"/>
      <c r="CZ226" s="39"/>
      <c r="DA226" s="39"/>
      <c r="DB226" s="39"/>
      <c r="DC226" s="39"/>
      <c r="DD226" s="39"/>
      <c r="DE226" s="39"/>
      <c r="DF226" s="39"/>
      <c r="DG226" s="39"/>
      <c r="DH226" s="39"/>
      <c r="DI226" s="39"/>
      <c r="DJ226" s="39"/>
      <c r="DK226" s="39"/>
      <c r="DL226" s="39"/>
      <c r="DM226" s="39"/>
      <c r="DN226" s="39"/>
      <c r="DO226" s="39"/>
      <c r="DP226" s="39"/>
      <c r="DQ226" s="39"/>
      <c r="DR226" s="39"/>
      <c r="DS226" s="39"/>
      <c r="DT226" s="39"/>
      <c r="DU226" s="39"/>
      <c r="DV226" s="39"/>
      <c r="DW226" s="39"/>
      <c r="DX226" s="39"/>
    </row>
    <row r="227" spans="1:128" s="25" customFormat="1" ht="108" hidden="1" customHeight="1" x14ac:dyDescent="0.2">
      <c r="A227" s="626" t="str">
        <f>'CONTEXTO E IDENTIFICACIÓN'!A98</f>
        <v>R44</v>
      </c>
      <c r="B227" s="285" t="s">
        <v>50</v>
      </c>
      <c r="C227" s="365" t="str">
        <f>'CONTEXTO E IDENTIFICACIÓN'!D$98</f>
        <v>Gestión Documental</v>
      </c>
      <c r="D227" s="365" t="str">
        <f>'CONTEXTO E IDENTIFICACIÓN'!F$98</f>
        <v>Gestión de Archivos</v>
      </c>
      <c r="E227" s="629" t="str">
        <f>'CONTEXTO E IDENTIFICACIÓN'!N98</f>
        <v>Posibilidad de pérdida Reputacional por pérdida de la memoria institucional debido a:
1. Desconocimiento de la normativa aplicable en la administración del archivo
2. Falta de sensibilización a los funcionarios y contratistas en materia de gestión documental
3. Falta de una herramienta tecnológica (SGDEA) que permita la adecuada ejecución de la gestión documental.
4. No aplicación de los lineamientos del proceso de gestión documental.
5. Desconocimiento del manejo de las tablas de retención documental en la entidad.
6. Alta rotación del personal, lo cual genera pérdida en la trazabilidad de la información y conservación del conocimiento en la entidad.
7. Cambios normativos en la administración y conservación de la documentación.
8. Condiciones físicas y ambientales que afectan la conservación de la documentación.</v>
      </c>
      <c r="F227" s="632">
        <f>'PROB E IMPACTO INHERENTE'!H52</f>
        <v>0.6</v>
      </c>
      <c r="G227" s="635">
        <f>'PROB E IMPACTO INHERENTE'!P52</f>
        <v>0.8</v>
      </c>
      <c r="H227" s="317">
        <v>1</v>
      </c>
      <c r="I227" s="300" t="s">
        <v>590</v>
      </c>
      <c r="J227" s="301" t="s">
        <v>596</v>
      </c>
      <c r="K227" s="301" t="s">
        <v>592</v>
      </c>
      <c r="L227" s="287" t="str">
        <f t="shared" si="57"/>
        <v>Los Tecnólogos del GIT de Gestión Documental realizan seguimiento semestral a través de visitas técnicas programadas a las Unidades Administrativas de la Sede Central, en la implementación de los lineamientos, Tabla de Retención Documental  TRD y normatividad vigente. En el caso de identificar incumplimiento en la aplicación de los lineamientos archivísticos por parte de las Unidades Administrativas, la coordinadora del GIT de Gestión Documental solicitará al líder del proceso se realicen las correcciones necesarias e informe de su cumplimiento.  
Evidencias: Registros de asistencia y actas de reunión. Para el caso de incumplimiento envío correos electrónicos.</v>
      </c>
      <c r="M227" s="286" t="s">
        <v>172</v>
      </c>
      <c r="N227" s="288" t="s">
        <v>7</v>
      </c>
      <c r="O227" s="254" t="s">
        <v>16</v>
      </c>
      <c r="P227" s="251">
        <f>+IF(O227=FÓRMULAS!$E$4,FÓRMULAS!$F$4,IF(O227=FÓRMULAS!$E$5,FÓRMULAS!$F$5,IF(O227=FÓRMULAS!$E$6,FÓRMULAS!$F$6,"")))</f>
        <v>0.25</v>
      </c>
      <c r="Q227" s="251" t="str">
        <f>+IF(OR(O227=FÓRMULAS!$O$4,O227=FÓRMULAS!$O$5),FÓRMULAS!$P$5,IF(O227=FÓRMULAS!$O$6,FÓRMULAS!$P$6,""))</f>
        <v>Probabilidad</v>
      </c>
      <c r="R227" s="254" t="s">
        <v>103</v>
      </c>
      <c r="S227" s="251">
        <f>+IF(R227=FÓRMULAS!$H$4,FÓRMULAS!$I$4,IF(R227=FÓRMULAS!$H$5,FÓRMULAS!$I$5,""))</f>
        <v>0.15</v>
      </c>
      <c r="T227" s="259" t="s">
        <v>902</v>
      </c>
      <c r="U227" s="259" t="s">
        <v>903</v>
      </c>
      <c r="V227" s="259" t="s">
        <v>904</v>
      </c>
      <c r="W227" s="251">
        <f t="shared" si="58"/>
        <v>0.4</v>
      </c>
      <c r="X227" s="251">
        <f>IF(Q227=FÓRMULAS!$P$5,F$227-(F$227*W227),F$227)</f>
        <v>0.36</v>
      </c>
      <c r="Y227" s="321">
        <f>IF(Q227=FÓRMULAS!$P$6,G$227-(G$227*W227),G$227)</f>
        <v>0.8</v>
      </c>
      <c r="Z227" s="638">
        <f t="shared" ref="Z227:AA227" si="69">+IF(X230="","",X230)</f>
        <v>0.6</v>
      </c>
      <c r="AA227" s="641">
        <f t="shared" si="69"/>
        <v>0.8</v>
      </c>
      <c r="AB227" s="324">
        <v>2</v>
      </c>
      <c r="AC227" s="288">
        <v>0</v>
      </c>
      <c r="AD227" s="288">
        <v>1</v>
      </c>
      <c r="AE227" s="288">
        <v>0</v>
      </c>
      <c r="AF227" s="289">
        <v>1</v>
      </c>
      <c r="AG227" s="281" t="s">
        <v>19</v>
      </c>
      <c r="AH227" s="24" t="s">
        <v>17</v>
      </c>
      <c r="AI227" s="24" t="s">
        <v>6</v>
      </c>
      <c r="AJ227" s="24" t="s">
        <v>6</v>
      </c>
      <c r="AK227" s="24" t="s">
        <v>6</v>
      </c>
      <c r="AL227" s="24" t="s">
        <v>27</v>
      </c>
      <c r="AM227" s="24" t="s">
        <v>103</v>
      </c>
      <c r="AN227" s="24" t="s">
        <v>87</v>
      </c>
      <c r="AO227" s="24" t="s">
        <v>89</v>
      </c>
      <c r="AP227" s="24" t="s">
        <v>91</v>
      </c>
      <c r="AQ227" s="24" t="s">
        <v>100</v>
      </c>
      <c r="AR227" s="51" t="s">
        <v>94</v>
      </c>
      <c r="AS227" s="51" t="s">
        <v>96</v>
      </c>
      <c r="AT227" s="51" t="s">
        <v>98</v>
      </c>
      <c r="AU227" s="24">
        <v>15</v>
      </c>
      <c r="AV227" s="24">
        <v>15</v>
      </c>
      <c r="AW227" s="24">
        <v>15</v>
      </c>
      <c r="AX227" s="24">
        <v>10</v>
      </c>
      <c r="AY227" s="24">
        <v>15</v>
      </c>
      <c r="AZ227" s="24">
        <v>15</v>
      </c>
      <c r="BA227" s="24">
        <v>10</v>
      </c>
      <c r="BB227" s="49">
        <v>95</v>
      </c>
      <c r="BC227" s="26" t="s">
        <v>138</v>
      </c>
      <c r="BD227" s="26" t="s">
        <v>138</v>
      </c>
      <c r="BE227" s="50">
        <v>1</v>
      </c>
      <c r="BF227" s="650">
        <v>1</v>
      </c>
      <c r="BG227" s="50">
        <v>1</v>
      </c>
      <c r="BH227" s="650">
        <v>1</v>
      </c>
      <c r="BI227" s="39"/>
      <c r="BJ227" s="39"/>
      <c r="BK227" s="39"/>
      <c r="BL227" s="39"/>
      <c r="BM227" s="39"/>
      <c r="BN227" s="39"/>
      <c r="BO227" s="39"/>
      <c r="BP227" s="39"/>
      <c r="BQ227" s="39"/>
      <c r="BR227" s="39"/>
      <c r="BS227" s="39"/>
      <c r="BT227" s="39"/>
      <c r="BU227" s="39"/>
      <c r="BV227" s="39"/>
      <c r="BW227" s="39"/>
      <c r="BX227" s="39"/>
      <c r="BY227" s="39"/>
      <c r="BZ227" s="39"/>
      <c r="CA227" s="39"/>
      <c r="CB227" s="39"/>
      <c r="CC227" s="39"/>
      <c r="CD227" s="39"/>
      <c r="CE227" s="39"/>
      <c r="CF227" s="39"/>
      <c r="CG227" s="39"/>
      <c r="CH227" s="39"/>
      <c r="CI227" s="39"/>
      <c r="CJ227" s="39"/>
      <c r="CK227" s="39"/>
      <c r="CL227" s="39"/>
      <c r="CM227" s="39"/>
      <c r="CN227" s="39"/>
      <c r="CO227" s="39"/>
      <c r="CP227" s="39"/>
      <c r="CQ227" s="39"/>
      <c r="CR227" s="39"/>
      <c r="CS227" s="39"/>
      <c r="CT227" s="39"/>
      <c r="CU227" s="39"/>
      <c r="CV227" s="39"/>
      <c r="CW227" s="39"/>
      <c r="CX227" s="39"/>
      <c r="CY227" s="39"/>
      <c r="CZ227" s="39"/>
      <c r="DA227" s="39"/>
      <c r="DB227" s="39"/>
      <c r="DC227" s="39"/>
      <c r="DD227" s="39"/>
      <c r="DE227" s="39"/>
      <c r="DF227" s="39"/>
      <c r="DG227" s="39"/>
      <c r="DH227" s="39"/>
      <c r="DI227" s="39"/>
      <c r="DJ227" s="39"/>
      <c r="DK227" s="39"/>
      <c r="DL227" s="39"/>
      <c r="DM227" s="39"/>
      <c r="DN227" s="39"/>
      <c r="DO227" s="39"/>
      <c r="DP227" s="39"/>
      <c r="DQ227" s="39"/>
      <c r="DR227" s="39"/>
      <c r="DS227" s="39"/>
      <c r="DT227" s="39"/>
      <c r="DU227" s="39"/>
      <c r="DV227" s="39"/>
      <c r="DW227" s="39"/>
      <c r="DX227" s="39"/>
    </row>
    <row r="228" spans="1:128" s="25" customFormat="1" ht="104.25" hidden="1" customHeight="1" x14ac:dyDescent="0.2">
      <c r="A228" s="627"/>
      <c r="B228" s="27" t="s">
        <v>50</v>
      </c>
      <c r="C228" s="366" t="str">
        <f>'CONTEXTO E IDENTIFICACIÓN'!D$98</f>
        <v>Gestión Documental</v>
      </c>
      <c r="D228" s="366" t="str">
        <f>'CONTEXTO E IDENTIFICACIÓN'!F$98</f>
        <v>Gestión de Archivos</v>
      </c>
      <c r="E228" s="630"/>
      <c r="F228" s="633"/>
      <c r="G228" s="636"/>
      <c r="H228" s="318">
        <v>2</v>
      </c>
      <c r="I228" s="34" t="s">
        <v>593</v>
      </c>
      <c r="J228" s="33" t="s">
        <v>597</v>
      </c>
      <c r="K228" s="33" t="s">
        <v>598</v>
      </c>
      <c r="L228" s="275" t="str">
        <f t="shared" si="57"/>
        <v>El Responsable en el GIT de Gestión Documental realiza seguimiento a las sesiones programadas en materia de Gestión Documental de acuerdo con lo definido en el Plan Institucional de Capacitaciones, con el objetivo de transmitir buenas prácticas en la administración, organización y conservación de la documentación en las diferentes fases del ciclo de vida de los documentos. En el caso que alguno de los funcionarios o contratistas no participe en las sesiones propuestas, se programara un acompañamiento técnico, en el cual se brindara la información socializada.
Evidencias: Lista de asistencia y material presentado</v>
      </c>
      <c r="M228" s="274" t="s">
        <v>314</v>
      </c>
      <c r="N228" s="24" t="s">
        <v>7</v>
      </c>
      <c r="O228" s="255" t="s">
        <v>16</v>
      </c>
      <c r="P228" s="252">
        <f>+IF(O228=FÓRMULAS!$E$4,FÓRMULAS!$F$4,IF(O228=FÓRMULAS!$E$5,FÓRMULAS!$F$5,IF(O228=FÓRMULAS!$E$6,FÓRMULAS!$F$6,"")))</f>
        <v>0.25</v>
      </c>
      <c r="Q228" s="252" t="str">
        <f>+IF(OR(O228=FÓRMULAS!$O$4,O228=FÓRMULAS!$O$5),FÓRMULAS!$P$5,IF(O228=FÓRMULAS!$O$6,FÓRMULAS!$P$6,""))</f>
        <v>Probabilidad</v>
      </c>
      <c r="R228" s="255" t="s">
        <v>103</v>
      </c>
      <c r="S228" s="252">
        <f>+IF(R228=FÓRMULAS!$H$4,FÓRMULAS!$I$4,IF(R228=FÓRMULAS!$H$5,FÓRMULAS!$I$5,""))</f>
        <v>0.15</v>
      </c>
      <c r="T228" s="260" t="s">
        <v>902</v>
      </c>
      <c r="U228" s="260" t="s">
        <v>903</v>
      </c>
      <c r="V228" s="260" t="s">
        <v>904</v>
      </c>
      <c r="W228" s="252">
        <f t="shared" si="58"/>
        <v>0.4</v>
      </c>
      <c r="X228" s="252">
        <f>IF(Q228=FÓRMULAS!$P$5,F$227-(F$227*W228),F$227)</f>
        <v>0.36</v>
      </c>
      <c r="Y228" s="322">
        <f>IF(Q228=FÓRMULAS!$P$6,G$227-(G$227*W228),G$227)</f>
        <v>0.8</v>
      </c>
      <c r="Z228" s="639"/>
      <c r="AA228" s="642"/>
      <c r="AB228" s="325">
        <v>0</v>
      </c>
      <c r="AC228" s="24">
        <v>0</v>
      </c>
      <c r="AD228" s="24">
        <v>0</v>
      </c>
      <c r="AE228" s="24">
        <v>0</v>
      </c>
      <c r="AF228" s="290">
        <v>0</v>
      </c>
      <c r="AG228" s="281" t="s">
        <v>6</v>
      </c>
      <c r="AH228" s="24" t="s">
        <v>17</v>
      </c>
      <c r="AI228" s="24" t="s">
        <v>6</v>
      </c>
      <c r="AJ228" s="24" t="s">
        <v>6</v>
      </c>
      <c r="AK228" s="24" t="s">
        <v>6</v>
      </c>
      <c r="AL228" s="24" t="s">
        <v>25</v>
      </c>
      <c r="AM228" s="24" t="s">
        <v>103</v>
      </c>
      <c r="AN228" s="24" t="s">
        <v>87</v>
      </c>
      <c r="AO228" s="24" t="s">
        <v>89</v>
      </c>
      <c r="AP228" s="24" t="s">
        <v>91</v>
      </c>
      <c r="AQ228" s="24" t="s">
        <v>100</v>
      </c>
      <c r="AR228" s="51" t="s">
        <v>94</v>
      </c>
      <c r="AS228" s="51" t="s">
        <v>96</v>
      </c>
      <c r="AT228" s="51" t="s">
        <v>98</v>
      </c>
      <c r="AU228" s="24">
        <v>15</v>
      </c>
      <c r="AV228" s="24">
        <v>15</v>
      </c>
      <c r="AW228" s="24">
        <v>15</v>
      </c>
      <c r="AX228" s="24">
        <v>10</v>
      </c>
      <c r="AY228" s="24">
        <v>15</v>
      </c>
      <c r="AZ228" s="24">
        <v>15</v>
      </c>
      <c r="BA228" s="24">
        <v>10</v>
      </c>
      <c r="BB228" s="49">
        <v>95</v>
      </c>
      <c r="BC228" s="26" t="s">
        <v>138</v>
      </c>
      <c r="BD228" s="26" t="s">
        <v>138</v>
      </c>
      <c r="BE228" s="50">
        <v>1</v>
      </c>
      <c r="BF228" s="650"/>
      <c r="BG228" s="50">
        <v>1</v>
      </c>
      <c r="BH228" s="650"/>
      <c r="BI228" s="39"/>
      <c r="BJ228" s="39"/>
      <c r="BK228" s="39"/>
      <c r="BL228" s="39"/>
      <c r="BM228" s="39"/>
      <c r="BN228" s="39"/>
      <c r="BO228" s="39"/>
      <c r="BP228" s="39"/>
      <c r="BQ228" s="39"/>
      <c r="BR228" s="39"/>
      <c r="BS228" s="39"/>
      <c r="BT228" s="39"/>
      <c r="BU228" s="39"/>
      <c r="BV228" s="39"/>
      <c r="BW228" s="39"/>
      <c r="BX228" s="39"/>
      <c r="BY228" s="39"/>
      <c r="BZ228" s="39"/>
      <c r="CA228" s="39"/>
      <c r="CB228" s="39"/>
      <c r="CC228" s="39"/>
      <c r="CD228" s="39"/>
      <c r="CE228" s="39"/>
      <c r="CF228" s="39"/>
      <c r="CG228" s="39"/>
      <c r="CH228" s="39"/>
      <c r="CI228" s="39"/>
      <c r="CJ228" s="39"/>
      <c r="CK228" s="39"/>
      <c r="CL228" s="39"/>
      <c r="CM228" s="39"/>
      <c r="CN228" s="39"/>
      <c r="CO228" s="39"/>
      <c r="CP228" s="39"/>
      <c r="CQ228" s="39"/>
      <c r="CR228" s="39"/>
      <c r="CS228" s="39"/>
      <c r="CT228" s="39"/>
      <c r="CU228" s="39"/>
      <c r="CV228" s="39"/>
      <c r="CW228" s="39"/>
      <c r="CX228" s="39"/>
      <c r="CY228" s="39"/>
      <c r="CZ228" s="39"/>
      <c r="DA228" s="39"/>
      <c r="DB228" s="39"/>
      <c r="DC228" s="39"/>
      <c r="DD228" s="39"/>
      <c r="DE228" s="39"/>
      <c r="DF228" s="39"/>
      <c r="DG228" s="39"/>
      <c r="DH228" s="39"/>
      <c r="DI228" s="39"/>
      <c r="DJ228" s="39"/>
      <c r="DK228" s="39"/>
      <c r="DL228" s="39"/>
      <c r="DM228" s="39"/>
      <c r="DN228" s="39"/>
      <c r="DO228" s="39"/>
      <c r="DP228" s="39"/>
      <c r="DQ228" s="39"/>
      <c r="DR228" s="39"/>
      <c r="DS228" s="39"/>
      <c r="DT228" s="39"/>
      <c r="DU228" s="39"/>
      <c r="DV228" s="39"/>
      <c r="DW228" s="39"/>
      <c r="DX228" s="39"/>
    </row>
    <row r="229" spans="1:128" s="25" customFormat="1" hidden="1" x14ac:dyDescent="0.2">
      <c r="A229" s="627"/>
      <c r="B229" s="27"/>
      <c r="C229" s="366" t="str">
        <f>'CONTEXTO E IDENTIFICACIÓN'!D$98</f>
        <v>Gestión Documental</v>
      </c>
      <c r="D229" s="366" t="str">
        <f>'CONTEXTO E IDENTIFICACIÓN'!F$98</f>
        <v>Gestión de Archivos</v>
      </c>
      <c r="E229" s="630"/>
      <c r="F229" s="633"/>
      <c r="G229" s="636"/>
      <c r="H229" s="318">
        <v>3</v>
      </c>
      <c r="I229" s="34"/>
      <c r="J229" s="33"/>
      <c r="K229" s="33"/>
      <c r="L229" s="275" t="str">
        <f t="shared" si="57"/>
        <v xml:space="preserve">  </v>
      </c>
      <c r="M229" s="274"/>
      <c r="N229" s="24"/>
      <c r="O229" s="255" t="s">
        <v>16</v>
      </c>
      <c r="P229" s="252">
        <f>+IF(O229=FÓRMULAS!$E$4,FÓRMULAS!$F$4,IF(O229=FÓRMULAS!$E$5,FÓRMULAS!$F$5,IF(O229=FÓRMULAS!$E$6,FÓRMULAS!$F$6,"")))</f>
        <v>0.25</v>
      </c>
      <c r="Q229" s="252" t="str">
        <f>+IF(OR(O229=FÓRMULAS!$O$4,O229=FÓRMULAS!$O$5),FÓRMULAS!$P$5,IF(O229=FÓRMULAS!$O$6,FÓRMULAS!$P$6,""))</f>
        <v>Probabilidad</v>
      </c>
      <c r="R229" s="255" t="s">
        <v>103</v>
      </c>
      <c r="S229" s="252">
        <f>+IF(R229=FÓRMULAS!$H$4,FÓRMULAS!$I$4,IF(R229=FÓRMULAS!$H$5,FÓRMULAS!$I$5,""))</f>
        <v>0.15</v>
      </c>
      <c r="T229" s="260" t="s">
        <v>902</v>
      </c>
      <c r="U229" s="260" t="s">
        <v>903</v>
      </c>
      <c r="V229" s="260" t="s">
        <v>904</v>
      </c>
      <c r="W229" s="252">
        <f t="shared" si="58"/>
        <v>0.4</v>
      </c>
      <c r="X229" s="252">
        <f>IF(Q229=FÓRMULAS!$P$5,F$227-(F$227*W229),F$227)</f>
        <v>0.36</v>
      </c>
      <c r="Y229" s="322">
        <f>IF(Q229=FÓRMULAS!$P$6,G$227-(G$227*W229),G$227)</f>
        <v>0.8</v>
      </c>
      <c r="Z229" s="639"/>
      <c r="AA229" s="642"/>
      <c r="AB229" s="325"/>
      <c r="AC229" s="24"/>
      <c r="AD229" s="24"/>
      <c r="AE229" s="24"/>
      <c r="AF229" s="290"/>
      <c r="AG229" s="281"/>
      <c r="AH229" s="24"/>
      <c r="AI229" s="24"/>
      <c r="AJ229" s="24"/>
      <c r="AK229" s="24"/>
      <c r="AL229" s="24"/>
      <c r="AM229" s="24"/>
      <c r="AN229" s="24"/>
      <c r="AO229" s="24"/>
      <c r="AP229" s="24"/>
      <c r="AQ229" s="24"/>
      <c r="AR229" s="60"/>
      <c r="AS229" s="60"/>
      <c r="AT229" s="60"/>
      <c r="AU229" s="24"/>
      <c r="AV229" s="24"/>
      <c r="AW229" s="24"/>
      <c r="AX229" s="24"/>
      <c r="AY229" s="24"/>
      <c r="AZ229" s="24"/>
      <c r="BA229" s="24"/>
      <c r="BB229" s="58"/>
      <c r="BC229" s="26"/>
      <c r="BD229" s="26"/>
      <c r="BE229" s="57"/>
      <c r="BF229" s="59"/>
      <c r="BG229" s="57"/>
      <c r="BH229" s="59"/>
      <c r="BI229" s="39"/>
      <c r="BJ229" s="39"/>
      <c r="BK229" s="39"/>
      <c r="BL229" s="39"/>
      <c r="BM229" s="39"/>
      <c r="BN229" s="39"/>
      <c r="BO229" s="39"/>
      <c r="BP229" s="39"/>
      <c r="BQ229" s="39"/>
      <c r="BR229" s="39"/>
      <c r="BS229" s="39"/>
      <c r="BT229" s="39"/>
      <c r="BU229" s="39"/>
      <c r="BV229" s="39"/>
      <c r="BW229" s="39"/>
      <c r="BX229" s="39"/>
      <c r="BY229" s="39"/>
      <c r="BZ229" s="39"/>
      <c r="CA229" s="39"/>
      <c r="CB229" s="39"/>
      <c r="CC229" s="39"/>
      <c r="CD229" s="39"/>
      <c r="CE229" s="39"/>
      <c r="CF229" s="39"/>
      <c r="CG229" s="39"/>
      <c r="CH229" s="39"/>
      <c r="CI229" s="39"/>
      <c r="CJ229" s="39"/>
      <c r="CK229" s="39"/>
      <c r="CL229" s="39"/>
      <c r="CM229" s="39"/>
      <c r="CN229" s="39"/>
      <c r="CO229" s="39"/>
      <c r="CP229" s="39"/>
      <c r="CQ229" s="39"/>
      <c r="CR229" s="39"/>
      <c r="CS229" s="39"/>
      <c r="CT229" s="39"/>
      <c r="CU229" s="39"/>
      <c r="CV229" s="39"/>
      <c r="CW229" s="39"/>
      <c r="CX229" s="39"/>
      <c r="CY229" s="39"/>
      <c r="CZ229" s="39"/>
      <c r="DA229" s="39"/>
      <c r="DB229" s="39"/>
      <c r="DC229" s="39"/>
      <c r="DD229" s="39"/>
      <c r="DE229" s="39"/>
      <c r="DF229" s="39"/>
      <c r="DG229" s="39"/>
      <c r="DH229" s="39"/>
      <c r="DI229" s="39"/>
      <c r="DJ229" s="39"/>
      <c r="DK229" s="39"/>
      <c r="DL229" s="39"/>
      <c r="DM229" s="39"/>
      <c r="DN229" s="39"/>
      <c r="DO229" s="39"/>
      <c r="DP229" s="39"/>
      <c r="DQ229" s="39"/>
      <c r="DR229" s="39"/>
      <c r="DS229" s="39"/>
      <c r="DT229" s="39"/>
      <c r="DU229" s="39"/>
      <c r="DV229" s="39"/>
      <c r="DW229" s="39"/>
      <c r="DX229" s="39"/>
    </row>
    <row r="230" spans="1:128" s="25" customFormat="1" ht="55.5" hidden="1" customHeight="1" thickBot="1" x14ac:dyDescent="0.25">
      <c r="A230" s="628"/>
      <c r="B230" s="291"/>
      <c r="C230" s="367" t="str">
        <f>'CONTEXTO E IDENTIFICACIÓN'!D$98</f>
        <v>Gestión Documental</v>
      </c>
      <c r="D230" s="367" t="str">
        <f>'CONTEXTO E IDENTIFICACIÓN'!F$98</f>
        <v>Gestión de Archivos</v>
      </c>
      <c r="E230" s="631"/>
      <c r="F230" s="634"/>
      <c r="G230" s="637"/>
      <c r="H230" s="319">
        <v>4</v>
      </c>
      <c r="I230" s="305"/>
      <c r="J230" s="306"/>
      <c r="K230" s="306"/>
      <c r="L230" s="293" t="str">
        <f t="shared" si="57"/>
        <v xml:space="preserve">  </v>
      </c>
      <c r="M230" s="292"/>
      <c r="N230" s="294"/>
      <c r="O230" s="256"/>
      <c r="P230" s="253" t="str">
        <f>+IF(O230=FÓRMULAS!$E$4,FÓRMULAS!$F$4,IF(O230=FÓRMULAS!$E$5,FÓRMULAS!$F$5,IF(O230=FÓRMULAS!$E$6,FÓRMULAS!$F$6,"")))</f>
        <v/>
      </c>
      <c r="Q230" s="253" t="str">
        <f>+IF(OR(O230=FÓRMULAS!$O$4,O230=FÓRMULAS!$O$5),FÓRMULAS!$P$5,IF(O230=FÓRMULAS!$O$6,FÓRMULAS!$P$6,""))</f>
        <v/>
      </c>
      <c r="R230" s="256"/>
      <c r="S230" s="253" t="str">
        <f>+IF(R230=FÓRMULAS!$H$4,FÓRMULAS!$I$4,IF(R230=FÓRMULAS!$H$5,FÓRMULAS!$I$5,""))</f>
        <v/>
      </c>
      <c r="T230" s="261"/>
      <c r="U230" s="261"/>
      <c r="V230" s="261"/>
      <c r="W230" s="253" t="str">
        <f t="shared" si="58"/>
        <v/>
      </c>
      <c r="X230" s="253">
        <f>IF(Q230=FÓRMULAS!$P$5,F$227-(F$227*W230),F$227)</f>
        <v>0.6</v>
      </c>
      <c r="Y230" s="323">
        <f>IF(Q230=FÓRMULAS!$P$6,G$227-(G$227*W230),G$227)</f>
        <v>0.8</v>
      </c>
      <c r="Z230" s="640"/>
      <c r="AA230" s="643"/>
      <c r="AB230" s="326"/>
      <c r="AC230" s="294"/>
      <c r="AD230" s="294"/>
      <c r="AE230" s="294"/>
      <c r="AF230" s="295"/>
      <c r="AG230" s="281"/>
      <c r="AH230" s="24"/>
      <c r="AI230" s="24"/>
      <c r="AJ230" s="24"/>
      <c r="AK230" s="24"/>
      <c r="AL230" s="24"/>
      <c r="AM230" s="24"/>
      <c r="AN230" s="24"/>
      <c r="AO230" s="24"/>
      <c r="AP230" s="24"/>
      <c r="AQ230" s="24"/>
      <c r="AR230" s="60"/>
      <c r="AS230" s="60"/>
      <c r="AT230" s="60"/>
      <c r="AU230" s="24"/>
      <c r="AV230" s="24"/>
      <c r="AW230" s="24"/>
      <c r="AX230" s="24"/>
      <c r="AY230" s="24"/>
      <c r="AZ230" s="24"/>
      <c r="BA230" s="24"/>
      <c r="BB230" s="58"/>
      <c r="BC230" s="26"/>
      <c r="BD230" s="26"/>
      <c r="BE230" s="57"/>
      <c r="BF230" s="59"/>
      <c r="BG230" s="57"/>
      <c r="BH230" s="59"/>
      <c r="BI230" s="39"/>
      <c r="BJ230" s="39"/>
      <c r="BK230" s="39"/>
      <c r="BL230" s="39"/>
      <c r="BM230" s="39"/>
      <c r="BN230" s="39"/>
      <c r="BO230" s="39"/>
      <c r="BP230" s="39"/>
      <c r="BQ230" s="39"/>
      <c r="BR230" s="39"/>
      <c r="BS230" s="39"/>
      <c r="BT230" s="39"/>
      <c r="BU230" s="39"/>
      <c r="BV230" s="39"/>
      <c r="BW230" s="39"/>
      <c r="BX230" s="39"/>
      <c r="BY230" s="39"/>
      <c r="BZ230" s="39"/>
      <c r="CA230" s="39"/>
      <c r="CB230" s="39"/>
      <c r="CC230" s="39"/>
      <c r="CD230" s="39"/>
      <c r="CE230" s="39"/>
      <c r="CF230" s="39"/>
      <c r="CG230" s="39"/>
      <c r="CH230" s="39"/>
      <c r="CI230" s="39"/>
      <c r="CJ230" s="39"/>
      <c r="CK230" s="39"/>
      <c r="CL230" s="39"/>
      <c r="CM230" s="39"/>
      <c r="CN230" s="39"/>
      <c r="CO230" s="39"/>
      <c r="CP230" s="39"/>
      <c r="CQ230" s="39"/>
      <c r="CR230" s="39"/>
      <c r="CS230" s="39"/>
      <c r="CT230" s="39"/>
      <c r="CU230" s="39"/>
      <c r="CV230" s="39"/>
      <c r="CW230" s="39"/>
      <c r="CX230" s="39"/>
      <c r="CY230" s="39"/>
      <c r="CZ230" s="39"/>
      <c r="DA230" s="39"/>
      <c r="DB230" s="39"/>
      <c r="DC230" s="39"/>
      <c r="DD230" s="39"/>
      <c r="DE230" s="39"/>
      <c r="DF230" s="39"/>
      <c r="DG230" s="39"/>
      <c r="DH230" s="39"/>
      <c r="DI230" s="39"/>
      <c r="DJ230" s="39"/>
      <c r="DK230" s="39"/>
      <c r="DL230" s="39"/>
      <c r="DM230" s="39"/>
      <c r="DN230" s="39"/>
      <c r="DO230" s="39"/>
      <c r="DP230" s="39"/>
      <c r="DQ230" s="39"/>
      <c r="DR230" s="39"/>
      <c r="DS230" s="39"/>
      <c r="DT230" s="39"/>
      <c r="DU230" s="39"/>
      <c r="DV230" s="39"/>
      <c r="DW230" s="39"/>
      <c r="DX230" s="39"/>
    </row>
    <row r="231" spans="1:128" s="25" customFormat="1" ht="84" hidden="1" customHeight="1" x14ac:dyDescent="0.2">
      <c r="A231" s="626" t="str">
        <f>'CONTEXTO E IDENTIFICACIÓN'!A99</f>
        <v>R45</v>
      </c>
      <c r="B231" s="285" t="s">
        <v>50</v>
      </c>
      <c r="C231" s="365" t="str">
        <f>'CONTEXTO E IDENTIFICACIÓN'!D$99</f>
        <v>Gestión Documental</v>
      </c>
      <c r="D231" s="365" t="str">
        <f>'CONTEXTO E IDENTIFICACIÓN'!F$99</f>
        <v>Gestión de Archivos</v>
      </c>
      <c r="E231" s="629" t="str">
        <f>'CONTEXTO E IDENTIFICACIÓN'!N99</f>
        <v>Posibilidad de pérdida Reputacional por sustracción, eliminación o manipulación indebida de la documentación en el Archivo Central para beneficio particular o de terceros debido a:
1. Falta de condiciones de seguridad física a los depósitos de archivo de la entidad.
2. Falta de control de préstamos documentales al interior de la entidad.
3. Falta de sensibilización a los funcionarios en la administración y uso de la documentación.
4. Desactualización del inventario documental.</v>
      </c>
      <c r="F231" s="632">
        <f>'PROB E IMPACTO INHERENTE'!H53</f>
        <v>0.6</v>
      </c>
      <c r="G231" s="635">
        <f>'PROB E IMPACTO INHERENTE'!P53</f>
        <v>0.6</v>
      </c>
      <c r="H231" s="317">
        <v>1</v>
      </c>
      <c r="I231" s="300" t="s">
        <v>593</v>
      </c>
      <c r="J231" s="301" t="s">
        <v>599</v>
      </c>
      <c r="K231" s="301" t="s">
        <v>600</v>
      </c>
      <c r="L231" s="287" t="str">
        <f t="shared" si="57"/>
        <v>El Responsable en el GIT de Gestión Documental  realiza el control de la documentación entregada a modo de préstamo a los funcionarios de la entidad, a través del formato Solicitud de documentos para consulta en el Archivo Central, garantizando que se realice la consulta de los documentos dentro del Archivo Central, incluso, si se requieren copias es el responsable del Archivo quien las realiza.  
Evidencias: Formato diligenciado y firmado por el solicitante de los documentos en Archivo Central</v>
      </c>
      <c r="M231" s="286" t="s">
        <v>173</v>
      </c>
      <c r="N231" s="288" t="s">
        <v>7</v>
      </c>
      <c r="O231" s="254" t="s">
        <v>16</v>
      </c>
      <c r="P231" s="251">
        <f>+IF(O231=FÓRMULAS!$E$4,FÓRMULAS!$F$4,IF(O231=FÓRMULAS!$E$5,FÓRMULAS!$F$5,IF(O231=FÓRMULAS!$E$6,FÓRMULAS!$F$6,"")))</f>
        <v>0.25</v>
      </c>
      <c r="Q231" s="251" t="str">
        <f>+IF(OR(O231=FÓRMULAS!$O$4,O231=FÓRMULAS!$O$5),FÓRMULAS!$P$5,IF(O231=FÓRMULAS!$O$6,FÓRMULAS!$P$6,""))</f>
        <v>Probabilidad</v>
      </c>
      <c r="R231" s="254" t="s">
        <v>103</v>
      </c>
      <c r="S231" s="251">
        <f>+IF(R231=FÓRMULAS!$H$4,FÓRMULAS!$I$4,IF(R231=FÓRMULAS!$H$5,FÓRMULAS!$I$5,""))</f>
        <v>0.15</v>
      </c>
      <c r="T231" s="259" t="s">
        <v>902</v>
      </c>
      <c r="U231" s="259" t="s">
        <v>903</v>
      </c>
      <c r="V231" s="259" t="s">
        <v>904</v>
      </c>
      <c r="W231" s="251">
        <f t="shared" si="58"/>
        <v>0.4</v>
      </c>
      <c r="X231" s="251">
        <f>IF(Q231=FÓRMULAS!$P$5,F$231-(F$231*W231),F$231)</f>
        <v>0.36</v>
      </c>
      <c r="Y231" s="321">
        <f>IF(Q231=FÓRMULAS!$P$6,G$231-(G$231*W231),G$231)</f>
        <v>0.6</v>
      </c>
      <c r="Z231" s="638">
        <f t="shared" ref="Z231:AA231" si="70">+IF(X234="","",X234)</f>
        <v>0.6</v>
      </c>
      <c r="AA231" s="641">
        <f t="shared" si="70"/>
        <v>0.6</v>
      </c>
      <c r="AB231" s="324">
        <v>0</v>
      </c>
      <c r="AC231" s="288">
        <v>0</v>
      </c>
      <c r="AD231" s="288">
        <v>0</v>
      </c>
      <c r="AE231" s="288">
        <v>0</v>
      </c>
      <c r="AF231" s="289">
        <v>0</v>
      </c>
      <c r="AG231" s="281" t="s">
        <v>6</v>
      </c>
      <c r="AH231" s="24" t="s">
        <v>16</v>
      </c>
      <c r="AI231" s="24" t="s">
        <v>6</v>
      </c>
      <c r="AJ231" s="24" t="s">
        <v>6</v>
      </c>
      <c r="AK231" s="24" t="s">
        <v>6</v>
      </c>
      <c r="AL231" s="24" t="s">
        <v>26</v>
      </c>
      <c r="AM231" s="24" t="s">
        <v>103</v>
      </c>
      <c r="AN231" s="24" t="s">
        <v>87</v>
      </c>
      <c r="AO231" s="24" t="s">
        <v>89</v>
      </c>
      <c r="AP231" s="24" t="s">
        <v>91</v>
      </c>
      <c r="AQ231" s="24" t="s">
        <v>99</v>
      </c>
      <c r="AR231" s="51" t="s">
        <v>94</v>
      </c>
      <c r="AS231" s="51" t="s">
        <v>96</v>
      </c>
      <c r="AT231" s="51" t="s">
        <v>98</v>
      </c>
      <c r="AU231" s="24">
        <v>15</v>
      </c>
      <c r="AV231" s="24">
        <v>15</v>
      </c>
      <c r="AW231" s="24">
        <v>15</v>
      </c>
      <c r="AX231" s="24">
        <v>15</v>
      </c>
      <c r="AY231" s="24">
        <v>15</v>
      </c>
      <c r="AZ231" s="24">
        <v>15</v>
      </c>
      <c r="BA231" s="24">
        <v>10</v>
      </c>
      <c r="BB231" s="49">
        <v>100</v>
      </c>
      <c r="BC231" s="26" t="s">
        <v>138</v>
      </c>
      <c r="BD231" s="26" t="s">
        <v>138</v>
      </c>
      <c r="BE231" s="50">
        <v>0</v>
      </c>
      <c r="BF231" s="650">
        <v>0.5</v>
      </c>
      <c r="BG231" s="50">
        <v>1</v>
      </c>
      <c r="BH231" s="650">
        <v>0</v>
      </c>
      <c r="BI231" s="39"/>
      <c r="BJ231" s="39"/>
      <c r="BK231" s="39"/>
      <c r="BL231" s="39"/>
      <c r="BM231" s="39"/>
      <c r="BN231" s="39"/>
      <c r="BO231" s="39"/>
      <c r="BP231" s="39"/>
      <c r="BQ231" s="39"/>
      <c r="BR231" s="39"/>
      <c r="BS231" s="39"/>
      <c r="BT231" s="39"/>
      <c r="BU231" s="39"/>
      <c r="BV231" s="39"/>
      <c r="BW231" s="39"/>
      <c r="BX231" s="39"/>
      <c r="BY231" s="39"/>
      <c r="BZ231" s="39"/>
      <c r="CA231" s="39"/>
      <c r="CB231" s="39"/>
      <c r="CC231" s="39"/>
      <c r="CD231" s="39"/>
      <c r="CE231" s="39"/>
      <c r="CF231" s="39"/>
      <c r="CG231" s="39"/>
      <c r="CH231" s="39"/>
      <c r="CI231" s="39"/>
      <c r="CJ231" s="39"/>
      <c r="CK231" s="39"/>
      <c r="CL231" s="39"/>
      <c r="CM231" s="39"/>
      <c r="CN231" s="39"/>
      <c r="CO231" s="39"/>
      <c r="CP231" s="39"/>
      <c r="CQ231" s="39"/>
      <c r="CR231" s="39"/>
      <c r="CS231" s="39"/>
      <c r="CT231" s="39"/>
      <c r="CU231" s="39"/>
      <c r="CV231" s="39"/>
      <c r="CW231" s="39"/>
      <c r="CX231" s="39"/>
      <c r="CY231" s="39"/>
      <c r="CZ231" s="39"/>
      <c r="DA231" s="39"/>
      <c r="DB231" s="39"/>
      <c r="DC231" s="39"/>
      <c r="DD231" s="39"/>
      <c r="DE231" s="39"/>
      <c r="DF231" s="39"/>
      <c r="DG231" s="39"/>
      <c r="DH231" s="39"/>
      <c r="DI231" s="39"/>
      <c r="DJ231" s="39"/>
      <c r="DK231" s="39"/>
      <c r="DL231" s="39"/>
      <c r="DM231" s="39"/>
      <c r="DN231" s="39"/>
      <c r="DO231" s="39"/>
      <c r="DP231" s="39"/>
      <c r="DQ231" s="39"/>
      <c r="DR231" s="39"/>
      <c r="DS231" s="39"/>
      <c r="DT231" s="39"/>
      <c r="DU231" s="39"/>
      <c r="DV231" s="39"/>
      <c r="DW231" s="39"/>
      <c r="DX231" s="39"/>
    </row>
    <row r="232" spans="1:128" s="25" customFormat="1" ht="84" hidden="1" customHeight="1" x14ac:dyDescent="0.2">
      <c r="A232" s="627"/>
      <c r="B232" s="27" t="s">
        <v>50</v>
      </c>
      <c r="C232" s="366" t="str">
        <f>'CONTEXTO E IDENTIFICACIÓN'!D$99</f>
        <v>Gestión Documental</v>
      </c>
      <c r="D232" s="366" t="str">
        <f>'CONTEXTO E IDENTIFICACIÓN'!F$99</f>
        <v>Gestión de Archivos</v>
      </c>
      <c r="E232" s="630"/>
      <c r="F232" s="633"/>
      <c r="G232" s="636"/>
      <c r="H232" s="318">
        <v>2</v>
      </c>
      <c r="I232" s="34" t="s">
        <v>593</v>
      </c>
      <c r="J232" s="33" t="s">
        <v>602</v>
      </c>
      <c r="K232" s="33" t="s">
        <v>601</v>
      </c>
      <c r="L232" s="275" t="str">
        <f t="shared" si="57"/>
        <v>El Responsable en el GIT de Gestión Documental realiza seguimiento a la actualización y verficación del inventario documental del archivo central, con el fin de controlar la documentación que reposa en el Archivo Central. En caso de evidenciar que no se ha llevado a cabo la actualización del inventario documental, el Coordinador del GIT de Gestión Documental tomará las acciones pertinentes para efectuar dicha actualización. 
Archivo: Inventario documental actualizado</v>
      </c>
      <c r="M232" s="274" t="s">
        <v>315</v>
      </c>
      <c r="N232" s="24" t="s">
        <v>7</v>
      </c>
      <c r="O232" s="255" t="s">
        <v>16</v>
      </c>
      <c r="P232" s="252">
        <f>+IF(O232=FÓRMULAS!$E$4,FÓRMULAS!$F$4,IF(O232=FÓRMULAS!$E$5,FÓRMULAS!$F$5,IF(O232=FÓRMULAS!$E$6,FÓRMULAS!$F$6,"")))</f>
        <v>0.25</v>
      </c>
      <c r="Q232" s="252" t="str">
        <f>+IF(OR(O232=FÓRMULAS!$O$4,O232=FÓRMULAS!$O$5),FÓRMULAS!$P$5,IF(O232=FÓRMULAS!$O$6,FÓRMULAS!$P$6,""))</f>
        <v>Probabilidad</v>
      </c>
      <c r="R232" s="255" t="s">
        <v>103</v>
      </c>
      <c r="S232" s="252">
        <f>+IF(R232=FÓRMULAS!$H$4,FÓRMULAS!$I$4,IF(R232=FÓRMULAS!$H$5,FÓRMULAS!$I$5,""))</f>
        <v>0.15</v>
      </c>
      <c r="T232" s="260" t="s">
        <v>902</v>
      </c>
      <c r="U232" s="260" t="s">
        <v>903</v>
      </c>
      <c r="V232" s="260" t="s">
        <v>904</v>
      </c>
      <c r="W232" s="252">
        <f t="shared" si="58"/>
        <v>0.4</v>
      </c>
      <c r="X232" s="252">
        <f>IF(Q232=FÓRMULAS!$P$5,F$231-(F$231*W232),F$231)</f>
        <v>0.36</v>
      </c>
      <c r="Y232" s="322">
        <f>IF(Q232=FÓRMULAS!$P$6,G$231-(G$231*W232),G$231)</f>
        <v>0.6</v>
      </c>
      <c r="Z232" s="639"/>
      <c r="AA232" s="642"/>
      <c r="AB232" s="325">
        <v>0</v>
      </c>
      <c r="AC232" s="24">
        <v>0</v>
      </c>
      <c r="AD232" s="24">
        <v>0</v>
      </c>
      <c r="AE232" s="24">
        <v>0</v>
      </c>
      <c r="AF232" s="290">
        <v>0</v>
      </c>
      <c r="AG232" s="281" t="s">
        <v>6</v>
      </c>
      <c r="AH232" s="24" t="s">
        <v>17</v>
      </c>
      <c r="AI232" s="24" t="s">
        <v>6</v>
      </c>
      <c r="AJ232" s="24" t="s">
        <v>6</v>
      </c>
      <c r="AK232" s="24" t="s">
        <v>6</v>
      </c>
      <c r="AL232" s="24" t="s">
        <v>25</v>
      </c>
      <c r="AM232" s="24" t="s">
        <v>103</v>
      </c>
      <c r="AN232" s="24" t="s">
        <v>87</v>
      </c>
      <c r="AO232" s="24" t="s">
        <v>89</v>
      </c>
      <c r="AP232" s="24" t="s">
        <v>91</v>
      </c>
      <c r="AQ232" s="24" t="s">
        <v>100</v>
      </c>
      <c r="AR232" s="51" t="s">
        <v>94</v>
      </c>
      <c r="AS232" s="51" t="s">
        <v>96</v>
      </c>
      <c r="AT232" s="51" t="s">
        <v>98</v>
      </c>
      <c r="AU232" s="24">
        <v>15</v>
      </c>
      <c r="AV232" s="24">
        <v>15</v>
      </c>
      <c r="AW232" s="24">
        <v>15</v>
      </c>
      <c r="AX232" s="24">
        <v>10</v>
      </c>
      <c r="AY232" s="24">
        <v>15</v>
      </c>
      <c r="AZ232" s="24">
        <v>15</v>
      </c>
      <c r="BA232" s="24">
        <v>10</v>
      </c>
      <c r="BB232" s="49">
        <v>95</v>
      </c>
      <c r="BC232" s="26" t="s">
        <v>138</v>
      </c>
      <c r="BD232" s="26" t="s">
        <v>138</v>
      </c>
      <c r="BE232" s="50">
        <v>1</v>
      </c>
      <c r="BF232" s="650"/>
      <c r="BG232" s="50">
        <v>1</v>
      </c>
      <c r="BH232" s="650"/>
      <c r="BI232" s="39"/>
      <c r="BJ232" s="39"/>
      <c r="BK232" s="39"/>
      <c r="BL232" s="39"/>
      <c r="BM232" s="39"/>
      <c r="BN232" s="39"/>
      <c r="BO232" s="39"/>
      <c r="BP232" s="39"/>
      <c r="BQ232" s="39"/>
      <c r="BR232" s="39"/>
      <c r="BS232" s="39"/>
      <c r="BT232" s="39"/>
      <c r="BU232" s="39"/>
      <c r="BV232" s="39"/>
      <c r="BW232" s="39"/>
      <c r="BX232" s="39"/>
      <c r="BY232" s="39"/>
      <c r="BZ232" s="39"/>
      <c r="CA232" s="39"/>
      <c r="CB232" s="39"/>
      <c r="CC232" s="39"/>
      <c r="CD232" s="39"/>
      <c r="CE232" s="39"/>
      <c r="CF232" s="39"/>
      <c r="CG232" s="39"/>
      <c r="CH232" s="39"/>
      <c r="CI232" s="39"/>
      <c r="CJ232" s="39"/>
      <c r="CK232" s="39"/>
      <c r="CL232" s="39"/>
      <c r="CM232" s="39"/>
      <c r="CN232" s="39"/>
      <c r="CO232" s="39"/>
      <c r="CP232" s="39"/>
      <c r="CQ232" s="39"/>
      <c r="CR232" s="39"/>
      <c r="CS232" s="39"/>
      <c r="CT232" s="39"/>
      <c r="CU232" s="39"/>
      <c r="CV232" s="39"/>
      <c r="CW232" s="39"/>
      <c r="CX232" s="39"/>
      <c r="CY232" s="39"/>
      <c r="CZ232" s="39"/>
      <c r="DA232" s="39"/>
      <c r="DB232" s="39"/>
      <c r="DC232" s="39"/>
      <c r="DD232" s="39"/>
      <c r="DE232" s="39"/>
      <c r="DF232" s="39"/>
      <c r="DG232" s="39"/>
      <c r="DH232" s="39"/>
      <c r="DI232" s="39"/>
      <c r="DJ232" s="39"/>
      <c r="DK232" s="39"/>
      <c r="DL232" s="39"/>
      <c r="DM232" s="39"/>
      <c r="DN232" s="39"/>
      <c r="DO232" s="39"/>
      <c r="DP232" s="39"/>
      <c r="DQ232" s="39"/>
      <c r="DR232" s="39"/>
      <c r="DS232" s="39"/>
      <c r="DT232" s="39"/>
      <c r="DU232" s="39"/>
      <c r="DV232" s="39"/>
      <c r="DW232" s="39"/>
      <c r="DX232" s="39"/>
    </row>
    <row r="233" spans="1:128" s="25" customFormat="1" hidden="1" x14ac:dyDescent="0.2">
      <c r="A233" s="627"/>
      <c r="B233" s="27"/>
      <c r="C233" s="366" t="str">
        <f>'CONTEXTO E IDENTIFICACIÓN'!D$99</f>
        <v>Gestión Documental</v>
      </c>
      <c r="D233" s="366" t="str">
        <f>'CONTEXTO E IDENTIFICACIÓN'!F$99</f>
        <v>Gestión de Archivos</v>
      </c>
      <c r="E233" s="630"/>
      <c r="F233" s="633"/>
      <c r="G233" s="636"/>
      <c r="H233" s="318">
        <v>3</v>
      </c>
      <c r="I233" s="34"/>
      <c r="J233" s="33"/>
      <c r="K233" s="33"/>
      <c r="L233" s="275" t="str">
        <f t="shared" si="57"/>
        <v xml:space="preserve">  </v>
      </c>
      <c r="M233" s="274"/>
      <c r="N233" s="24"/>
      <c r="O233" s="255" t="s">
        <v>16</v>
      </c>
      <c r="P233" s="252">
        <f>+IF(O233=FÓRMULAS!$E$4,FÓRMULAS!$F$4,IF(O233=FÓRMULAS!$E$5,FÓRMULAS!$F$5,IF(O233=FÓRMULAS!$E$6,FÓRMULAS!$F$6,"")))</f>
        <v>0.25</v>
      </c>
      <c r="Q233" s="252" t="str">
        <f>+IF(OR(O233=FÓRMULAS!$O$4,O233=FÓRMULAS!$O$5),FÓRMULAS!$P$5,IF(O233=FÓRMULAS!$O$6,FÓRMULAS!$P$6,""))</f>
        <v>Probabilidad</v>
      </c>
      <c r="R233" s="255" t="s">
        <v>103</v>
      </c>
      <c r="S233" s="252">
        <f>+IF(R233=FÓRMULAS!$H$4,FÓRMULAS!$I$4,IF(R233=FÓRMULAS!$H$5,FÓRMULAS!$I$5,""))</f>
        <v>0.15</v>
      </c>
      <c r="T233" s="260" t="s">
        <v>902</v>
      </c>
      <c r="U233" s="260" t="s">
        <v>903</v>
      </c>
      <c r="V233" s="260" t="s">
        <v>904</v>
      </c>
      <c r="W233" s="252">
        <f t="shared" si="58"/>
        <v>0.4</v>
      </c>
      <c r="X233" s="252">
        <f>IF(Q233=FÓRMULAS!$P$5,F$231-(F$231*W233),F$231)</f>
        <v>0.36</v>
      </c>
      <c r="Y233" s="322">
        <f>IF(Q233=FÓRMULAS!$P$6,G$231-(G$231*W233),G$231)</f>
        <v>0.6</v>
      </c>
      <c r="Z233" s="639"/>
      <c r="AA233" s="642"/>
      <c r="AB233" s="325"/>
      <c r="AC233" s="24"/>
      <c r="AD233" s="24"/>
      <c r="AE233" s="24"/>
      <c r="AF233" s="290"/>
      <c r="AG233" s="281"/>
      <c r="AH233" s="24"/>
      <c r="AI233" s="24"/>
      <c r="AJ233" s="24"/>
      <c r="AK233" s="24"/>
      <c r="AL233" s="24"/>
      <c r="AM233" s="24"/>
      <c r="AN233" s="24"/>
      <c r="AO233" s="24"/>
      <c r="AP233" s="24"/>
      <c r="AQ233" s="24"/>
      <c r="AR233" s="60"/>
      <c r="AS233" s="60"/>
      <c r="AT233" s="60"/>
      <c r="AU233" s="24"/>
      <c r="AV233" s="24"/>
      <c r="AW233" s="24"/>
      <c r="AX233" s="24"/>
      <c r="AY233" s="24"/>
      <c r="AZ233" s="24"/>
      <c r="BA233" s="24"/>
      <c r="BB233" s="58"/>
      <c r="BC233" s="26"/>
      <c r="BD233" s="26"/>
      <c r="BE233" s="57"/>
      <c r="BF233" s="59"/>
      <c r="BG233" s="57"/>
      <c r="BH233" s="59"/>
      <c r="BI233" s="39"/>
      <c r="BJ233" s="39"/>
      <c r="BK233" s="39"/>
      <c r="BL233" s="39"/>
      <c r="BM233" s="39"/>
      <c r="BN233" s="39"/>
      <c r="BO233" s="39"/>
      <c r="BP233" s="39"/>
      <c r="BQ233" s="39"/>
      <c r="BR233" s="39"/>
      <c r="BS233" s="39"/>
      <c r="BT233" s="39"/>
      <c r="BU233" s="39"/>
      <c r="BV233" s="39"/>
      <c r="BW233" s="39"/>
      <c r="BX233" s="39"/>
      <c r="BY233" s="39"/>
      <c r="BZ233" s="39"/>
      <c r="CA233" s="39"/>
      <c r="CB233" s="39"/>
      <c r="CC233" s="39"/>
      <c r="CD233" s="39"/>
      <c r="CE233" s="39"/>
      <c r="CF233" s="39"/>
      <c r="CG233" s="39"/>
      <c r="CH233" s="39"/>
      <c r="CI233" s="39"/>
      <c r="CJ233" s="39"/>
      <c r="CK233" s="39"/>
      <c r="CL233" s="39"/>
      <c r="CM233" s="39"/>
      <c r="CN233" s="39"/>
      <c r="CO233" s="39"/>
      <c r="CP233" s="39"/>
      <c r="CQ233" s="39"/>
      <c r="CR233" s="39"/>
      <c r="CS233" s="39"/>
      <c r="CT233" s="39"/>
      <c r="CU233" s="39"/>
      <c r="CV233" s="39"/>
      <c r="CW233" s="39"/>
      <c r="CX233" s="39"/>
      <c r="CY233" s="39"/>
      <c r="CZ233" s="39"/>
      <c r="DA233" s="39"/>
      <c r="DB233" s="39"/>
      <c r="DC233" s="39"/>
      <c r="DD233" s="39"/>
      <c r="DE233" s="39"/>
      <c r="DF233" s="39"/>
      <c r="DG233" s="39"/>
      <c r="DH233" s="39"/>
      <c r="DI233" s="39"/>
      <c r="DJ233" s="39"/>
      <c r="DK233" s="39"/>
      <c r="DL233" s="39"/>
      <c r="DM233" s="39"/>
      <c r="DN233" s="39"/>
      <c r="DO233" s="39"/>
      <c r="DP233" s="39"/>
      <c r="DQ233" s="39"/>
      <c r="DR233" s="39"/>
      <c r="DS233" s="39"/>
      <c r="DT233" s="39"/>
      <c r="DU233" s="39"/>
      <c r="DV233" s="39"/>
      <c r="DW233" s="39"/>
      <c r="DX233" s="39"/>
    </row>
    <row r="234" spans="1:128" s="25" customFormat="1" ht="15" hidden="1" thickBot="1" x14ac:dyDescent="0.25">
      <c r="A234" s="628"/>
      <c r="B234" s="291"/>
      <c r="C234" s="367" t="str">
        <f>'CONTEXTO E IDENTIFICACIÓN'!D$99</f>
        <v>Gestión Documental</v>
      </c>
      <c r="D234" s="367" t="str">
        <f>'CONTEXTO E IDENTIFICACIÓN'!F$99</f>
        <v>Gestión de Archivos</v>
      </c>
      <c r="E234" s="631"/>
      <c r="F234" s="634"/>
      <c r="G234" s="637"/>
      <c r="H234" s="319">
        <v>4</v>
      </c>
      <c r="I234" s="292"/>
      <c r="J234" s="293"/>
      <c r="K234" s="293"/>
      <c r="L234" s="293" t="str">
        <f t="shared" si="57"/>
        <v xml:space="preserve">  </v>
      </c>
      <c r="M234" s="292"/>
      <c r="N234" s="294"/>
      <c r="O234" s="256"/>
      <c r="P234" s="253" t="str">
        <f>+IF(O234=FÓRMULAS!$E$4,FÓRMULAS!$F$4,IF(O234=FÓRMULAS!$E$5,FÓRMULAS!$F$5,IF(O234=FÓRMULAS!$E$6,FÓRMULAS!$F$6,"")))</f>
        <v/>
      </c>
      <c r="Q234" s="253" t="str">
        <f>+IF(OR(O234=FÓRMULAS!$O$4,O234=FÓRMULAS!$O$5),FÓRMULAS!$P$5,IF(O234=FÓRMULAS!$O$6,FÓRMULAS!$P$6,""))</f>
        <v/>
      </c>
      <c r="R234" s="256"/>
      <c r="S234" s="253" t="str">
        <f>+IF(R234=FÓRMULAS!$H$4,FÓRMULAS!$I$4,IF(R234=FÓRMULAS!$H$5,FÓRMULAS!$I$5,""))</f>
        <v/>
      </c>
      <c r="T234" s="261"/>
      <c r="U234" s="261"/>
      <c r="V234" s="261"/>
      <c r="W234" s="253" t="str">
        <f t="shared" si="58"/>
        <v/>
      </c>
      <c r="X234" s="253">
        <f>IF(Q234=FÓRMULAS!$P$5,F$231-(F$231*W234),F$231)</f>
        <v>0.6</v>
      </c>
      <c r="Y234" s="323">
        <f>IF(Q234=FÓRMULAS!$P$6,G$231-(G$231*W234),G$231)</f>
        <v>0.6</v>
      </c>
      <c r="Z234" s="640"/>
      <c r="AA234" s="643"/>
      <c r="AB234" s="326"/>
      <c r="AC234" s="294"/>
      <c r="AD234" s="294"/>
      <c r="AE234" s="294"/>
      <c r="AF234" s="295"/>
      <c r="AG234" s="281"/>
      <c r="AH234" s="24"/>
      <c r="AI234" s="24"/>
      <c r="AJ234" s="24"/>
      <c r="AK234" s="24"/>
      <c r="AL234" s="24"/>
      <c r="AM234" s="24"/>
      <c r="AN234" s="24"/>
      <c r="AO234" s="24"/>
      <c r="AP234" s="24"/>
      <c r="AQ234" s="24"/>
      <c r="AR234" s="60"/>
      <c r="AS234" s="60"/>
      <c r="AT234" s="60"/>
      <c r="AU234" s="24"/>
      <c r="AV234" s="24"/>
      <c r="AW234" s="24"/>
      <c r="AX234" s="24"/>
      <c r="AY234" s="24"/>
      <c r="AZ234" s="24"/>
      <c r="BA234" s="24"/>
      <c r="BB234" s="58"/>
      <c r="BC234" s="26"/>
      <c r="BD234" s="26"/>
      <c r="BE234" s="57"/>
      <c r="BF234" s="59"/>
      <c r="BG234" s="57"/>
      <c r="BH234" s="59"/>
      <c r="BI234" s="39"/>
      <c r="BJ234" s="39"/>
      <c r="BK234" s="39"/>
      <c r="BL234" s="39"/>
      <c r="BM234" s="39"/>
      <c r="BN234" s="39"/>
      <c r="BO234" s="39"/>
      <c r="BP234" s="39"/>
      <c r="BQ234" s="39"/>
      <c r="BR234" s="39"/>
      <c r="BS234" s="39"/>
      <c r="BT234" s="39"/>
      <c r="BU234" s="39"/>
      <c r="BV234" s="39"/>
      <c r="BW234" s="39"/>
      <c r="BX234" s="39"/>
      <c r="BY234" s="39"/>
      <c r="BZ234" s="39"/>
      <c r="CA234" s="39"/>
      <c r="CB234" s="39"/>
      <c r="CC234" s="39"/>
      <c r="CD234" s="39"/>
      <c r="CE234" s="39"/>
      <c r="CF234" s="39"/>
      <c r="CG234" s="39"/>
      <c r="CH234" s="39"/>
      <c r="CI234" s="39"/>
      <c r="CJ234" s="39"/>
      <c r="CK234" s="39"/>
      <c r="CL234" s="39"/>
      <c r="CM234" s="39"/>
      <c r="CN234" s="39"/>
      <c r="CO234" s="39"/>
      <c r="CP234" s="39"/>
      <c r="CQ234" s="39"/>
      <c r="CR234" s="39"/>
      <c r="CS234" s="39"/>
      <c r="CT234" s="39"/>
      <c r="CU234" s="39"/>
      <c r="CV234" s="39"/>
      <c r="CW234" s="39"/>
      <c r="CX234" s="39"/>
      <c r="CY234" s="39"/>
      <c r="CZ234" s="39"/>
      <c r="DA234" s="39"/>
      <c r="DB234" s="39"/>
      <c r="DC234" s="39"/>
      <c r="DD234" s="39"/>
      <c r="DE234" s="39"/>
      <c r="DF234" s="39"/>
      <c r="DG234" s="39"/>
      <c r="DH234" s="39"/>
      <c r="DI234" s="39"/>
      <c r="DJ234" s="39"/>
      <c r="DK234" s="39"/>
      <c r="DL234" s="39"/>
      <c r="DM234" s="39"/>
      <c r="DN234" s="39"/>
      <c r="DO234" s="39"/>
      <c r="DP234" s="39"/>
      <c r="DQ234" s="39"/>
      <c r="DR234" s="39"/>
      <c r="DS234" s="39"/>
      <c r="DT234" s="39"/>
      <c r="DU234" s="39"/>
      <c r="DV234" s="39"/>
      <c r="DW234" s="39"/>
      <c r="DX234" s="39"/>
    </row>
    <row r="235" spans="1:128" s="25" customFormat="1" ht="97.5" hidden="1" customHeight="1" x14ac:dyDescent="0.2">
      <c r="A235" s="626" t="str">
        <f>'CONTEXTO E IDENTIFICACIÓN'!A100</f>
        <v>R46</v>
      </c>
      <c r="B235" s="297" t="s">
        <v>51</v>
      </c>
      <c r="C235" s="365" t="str">
        <f>'CONTEXTO E IDENTIFICACIÓN'!D$100</f>
        <v>Gestión Administrativa</v>
      </c>
      <c r="D235" s="365" t="str">
        <f>'CONTEXTO E IDENTIFICACIÓN'!F$100</f>
        <v>Gestión de Inventarios</v>
      </c>
      <c r="E235" s="629" t="str">
        <f>'CONTEXTO E IDENTIFICACIÓN'!N100</f>
        <v xml:space="preserve">Posibilidad de pérdida Económica por pérdida de bienes de las instalaciones del Almacén del IGAC debido a:
1. Falencias en la aplicación de controles de seguridad en la custodia de los activos o  elementos.
2. Ausencia de control en la custodia de los elementos en las instalaciones del Almacén.
3. Ingreso de personal no autorizado a las instalaciones del Almacén. </v>
      </c>
      <c r="F235" s="632">
        <f>'PROB E IMPACTO INHERENTE'!H54</f>
        <v>0.4</v>
      </c>
      <c r="G235" s="635">
        <f>'PROB E IMPACTO INHERENTE'!P54</f>
        <v>0.6</v>
      </c>
      <c r="H235" s="317">
        <v>1</v>
      </c>
      <c r="I235" s="286" t="s">
        <v>819</v>
      </c>
      <c r="J235" s="287" t="s">
        <v>1088</v>
      </c>
      <c r="K235" s="287" t="s">
        <v>820</v>
      </c>
      <c r="L235" s="287" t="str">
        <f t="shared" si="57"/>
        <v xml:space="preserve">El Responsable del Almacén General. solicita reporte mensual de la apertura y cierre de las bodegas a la empresa de vigilancia y seguridad a cargo, con el fin de verificar las fechas de apertura, cierre y novedades relevantes presentadas, propendiendo por el manejo y custodia eficiente de los recursos físicos.
Evidencias:  Reporte mensual recibido por la empresa de seguridad y reporte de novedades realizadas por el Almacén.
</v>
      </c>
      <c r="M235" s="286" t="s">
        <v>184</v>
      </c>
      <c r="N235" s="288" t="s">
        <v>7</v>
      </c>
      <c r="O235" s="254" t="s">
        <v>16</v>
      </c>
      <c r="P235" s="251">
        <f>+IF(O235=FÓRMULAS!$E$4,FÓRMULAS!$F$4,IF(O235=FÓRMULAS!$E$5,FÓRMULAS!$F$5,IF(O235=FÓRMULAS!$E$6,FÓRMULAS!$F$6,"")))</f>
        <v>0.25</v>
      </c>
      <c r="Q235" s="251" t="str">
        <f>+IF(OR(O235=FÓRMULAS!$O$4,O235=FÓRMULAS!$O$5),FÓRMULAS!$P$5,IF(O235=FÓRMULAS!$O$6,FÓRMULAS!$P$6,""))</f>
        <v>Probabilidad</v>
      </c>
      <c r="R235" s="254" t="s">
        <v>103</v>
      </c>
      <c r="S235" s="251">
        <f>+IF(R235=FÓRMULAS!$H$4,FÓRMULAS!$I$4,IF(R235=FÓRMULAS!$H$5,FÓRMULAS!$I$5,""))</f>
        <v>0.15</v>
      </c>
      <c r="T235" s="259" t="s">
        <v>902</v>
      </c>
      <c r="U235" s="259" t="s">
        <v>903</v>
      </c>
      <c r="V235" s="259" t="s">
        <v>904</v>
      </c>
      <c r="W235" s="251">
        <f t="shared" si="58"/>
        <v>0.4</v>
      </c>
      <c r="X235" s="251">
        <f>IF(Q235=FÓRMULAS!$P$5,F$235-(F$235*W235),F$235)</f>
        <v>0.24</v>
      </c>
      <c r="Y235" s="321">
        <f>IF(Q235=FÓRMULAS!$P$6,G$235-(G$235*W235),G$235)</f>
        <v>0.6</v>
      </c>
      <c r="Z235" s="638">
        <f t="shared" ref="Z235:AA235" si="71">+IF(X238="","",X238)</f>
        <v>0.4</v>
      </c>
      <c r="AA235" s="641">
        <f t="shared" si="71"/>
        <v>0.6</v>
      </c>
      <c r="AB235" s="324">
        <v>12</v>
      </c>
      <c r="AC235" s="288">
        <v>3</v>
      </c>
      <c r="AD235" s="288">
        <v>3</v>
      </c>
      <c r="AE235" s="288">
        <v>3</v>
      </c>
      <c r="AF235" s="289">
        <v>3</v>
      </c>
      <c r="AG235" s="281" t="s">
        <v>19</v>
      </c>
      <c r="AH235" s="51" t="s">
        <v>16</v>
      </c>
      <c r="AI235" s="51" t="s">
        <v>6</v>
      </c>
      <c r="AJ235" s="51" t="s">
        <v>6</v>
      </c>
      <c r="AK235" s="51" t="s">
        <v>6</v>
      </c>
      <c r="AL235" s="51" t="s">
        <v>23</v>
      </c>
      <c r="AM235" s="24" t="s">
        <v>103</v>
      </c>
      <c r="AN235" s="24" t="s">
        <v>87</v>
      </c>
      <c r="AO235" s="24" t="s">
        <v>89</v>
      </c>
      <c r="AP235" s="24" t="s">
        <v>91</v>
      </c>
      <c r="AQ235" s="24" t="s">
        <v>99</v>
      </c>
      <c r="AR235" s="51" t="s">
        <v>94</v>
      </c>
      <c r="AS235" s="51" t="s">
        <v>96</v>
      </c>
      <c r="AT235" s="51" t="s">
        <v>98</v>
      </c>
      <c r="AU235" s="24">
        <v>15</v>
      </c>
      <c r="AV235" s="24">
        <v>15</v>
      </c>
      <c r="AW235" s="24">
        <v>15</v>
      </c>
      <c r="AX235" s="24">
        <v>15</v>
      </c>
      <c r="AY235" s="24">
        <v>15</v>
      </c>
      <c r="AZ235" s="24">
        <v>15</v>
      </c>
      <c r="BA235" s="24">
        <v>10</v>
      </c>
      <c r="BB235" s="49">
        <v>100</v>
      </c>
      <c r="BC235" s="26" t="s">
        <v>138</v>
      </c>
      <c r="BD235" s="26" t="s">
        <v>138</v>
      </c>
      <c r="BE235" s="50">
        <v>1</v>
      </c>
      <c r="BF235" s="650">
        <v>1</v>
      </c>
      <c r="BG235" s="50">
        <v>1</v>
      </c>
      <c r="BH235" s="650">
        <v>1</v>
      </c>
    </row>
    <row r="236" spans="1:128" s="25" customFormat="1" ht="97.5" hidden="1" customHeight="1" x14ac:dyDescent="0.2">
      <c r="A236" s="627"/>
      <c r="B236" s="41" t="s">
        <v>51</v>
      </c>
      <c r="C236" s="366" t="str">
        <f>'CONTEXTO E IDENTIFICACIÓN'!D$100</f>
        <v>Gestión Administrativa</v>
      </c>
      <c r="D236" s="366" t="str">
        <f>'CONTEXTO E IDENTIFICACIÓN'!F$100</f>
        <v>Gestión de Inventarios</v>
      </c>
      <c r="E236" s="630"/>
      <c r="F236" s="633"/>
      <c r="G236" s="636"/>
      <c r="H236" s="318">
        <v>2</v>
      </c>
      <c r="I236" s="274" t="s">
        <v>821</v>
      </c>
      <c r="J236" s="275" t="s">
        <v>822</v>
      </c>
      <c r="K236" s="275" t="s">
        <v>823</v>
      </c>
      <c r="L236" s="275" t="str">
        <f t="shared" si="57"/>
        <v>El Responsable del Almacén General o el Responsable en Direcciones Territoriales realiza inventario anualmente de los elementos y bienes almacenados en la bodega, generando un informe de la conciliación de los registros en el sistema frente a los físicos. En caso de presentar diferencias se llevan a cabo las acciones correctivas y ajustes necesarios para subsanar las diferencias presentadas. 
Evidencia: Informes de inventario, actas, comprobantes de ajustes y/o notificaciones por correo electrónico.</v>
      </c>
      <c r="M236" s="274" t="s">
        <v>185</v>
      </c>
      <c r="N236" s="24" t="s">
        <v>7</v>
      </c>
      <c r="O236" s="255" t="s">
        <v>16</v>
      </c>
      <c r="P236" s="252">
        <f>+IF(O236=FÓRMULAS!$E$4,FÓRMULAS!$F$4,IF(O236=FÓRMULAS!$E$5,FÓRMULAS!$F$5,IF(O236=FÓRMULAS!$E$6,FÓRMULAS!$F$6,"")))</f>
        <v>0.25</v>
      </c>
      <c r="Q236" s="252" t="str">
        <f>+IF(OR(O236=FÓRMULAS!$O$4,O236=FÓRMULAS!$O$5),FÓRMULAS!$P$5,IF(O236=FÓRMULAS!$O$6,FÓRMULAS!$P$6,""))</f>
        <v>Probabilidad</v>
      </c>
      <c r="R236" s="255" t="s">
        <v>103</v>
      </c>
      <c r="S236" s="252">
        <f>+IF(R236=FÓRMULAS!$H$4,FÓRMULAS!$I$4,IF(R236=FÓRMULAS!$H$5,FÓRMULAS!$I$5,""))</f>
        <v>0.15</v>
      </c>
      <c r="T236" s="260" t="s">
        <v>902</v>
      </c>
      <c r="U236" s="260" t="s">
        <v>903</v>
      </c>
      <c r="V236" s="260" t="s">
        <v>904</v>
      </c>
      <c r="W236" s="252">
        <f t="shared" si="58"/>
        <v>0.4</v>
      </c>
      <c r="X236" s="252">
        <f>IF(Q236=FÓRMULAS!$P$5,F$235-(F$235*W236),F$235)</f>
        <v>0.24</v>
      </c>
      <c r="Y236" s="322">
        <f>IF(Q236=FÓRMULAS!$P$6,G$235-(G$235*W236),G$235)</f>
        <v>0.6</v>
      </c>
      <c r="Z236" s="639"/>
      <c r="AA236" s="642"/>
      <c r="AB236" s="325">
        <v>1</v>
      </c>
      <c r="AC236" s="24">
        <v>0</v>
      </c>
      <c r="AD236" s="24">
        <v>0</v>
      </c>
      <c r="AE236" s="24">
        <v>0</v>
      </c>
      <c r="AF236" s="290">
        <v>1</v>
      </c>
      <c r="AG236" s="281" t="s">
        <v>19</v>
      </c>
      <c r="AH236" s="51" t="s">
        <v>18</v>
      </c>
      <c r="AI236" s="51" t="s">
        <v>19</v>
      </c>
      <c r="AJ236" s="51" t="s">
        <v>6</v>
      </c>
      <c r="AK236" s="51" t="s">
        <v>6</v>
      </c>
      <c r="AL236" s="51" t="s">
        <v>24</v>
      </c>
      <c r="AM236" s="24" t="s">
        <v>103</v>
      </c>
      <c r="AN236" s="24" t="s">
        <v>87</v>
      </c>
      <c r="AO236" s="24" t="s">
        <v>89</v>
      </c>
      <c r="AP236" s="24" t="s">
        <v>91</v>
      </c>
      <c r="AQ236" s="24" t="s">
        <v>93</v>
      </c>
      <c r="AR236" s="51" t="s">
        <v>94</v>
      </c>
      <c r="AS236" s="51" t="s">
        <v>96</v>
      </c>
      <c r="AT236" s="51" t="s">
        <v>98</v>
      </c>
      <c r="AU236" s="24">
        <v>15</v>
      </c>
      <c r="AV236" s="24">
        <v>15</v>
      </c>
      <c r="AW236" s="24">
        <v>15</v>
      </c>
      <c r="AX236" s="24">
        <v>0</v>
      </c>
      <c r="AY236" s="24">
        <v>15</v>
      </c>
      <c r="AZ236" s="24">
        <v>15</v>
      </c>
      <c r="BA236" s="24">
        <v>10</v>
      </c>
      <c r="BB236" s="49">
        <v>85</v>
      </c>
      <c r="BC236" s="26" t="s">
        <v>138</v>
      </c>
      <c r="BD236" s="26" t="s">
        <v>138</v>
      </c>
      <c r="BE236" s="50">
        <v>1</v>
      </c>
      <c r="BF236" s="650"/>
      <c r="BG236" s="50">
        <v>1</v>
      </c>
      <c r="BH236" s="650"/>
    </row>
    <row r="237" spans="1:128" s="25" customFormat="1" ht="104.25" hidden="1" customHeight="1" x14ac:dyDescent="0.2">
      <c r="A237" s="627"/>
      <c r="B237" s="41" t="s">
        <v>51</v>
      </c>
      <c r="C237" s="366" t="str">
        <f>'CONTEXTO E IDENTIFICACIÓN'!D$100</f>
        <v>Gestión Administrativa</v>
      </c>
      <c r="D237" s="366" t="str">
        <f>'CONTEXTO E IDENTIFICACIÓN'!F$100</f>
        <v>Gestión de Inventarios</v>
      </c>
      <c r="E237" s="630"/>
      <c r="F237" s="633"/>
      <c r="G237" s="636"/>
      <c r="H237" s="318">
        <v>3</v>
      </c>
      <c r="I237" s="274" t="s">
        <v>824</v>
      </c>
      <c r="J237" s="275" t="s">
        <v>825</v>
      </c>
      <c r="K237" s="275" t="s">
        <v>826</v>
      </c>
      <c r="L237" s="275" t="str">
        <f t="shared" si="57"/>
        <v>El Responsable del Almacén y el Coordinador del GIT de Gestión Contractual verifican que sea diligenciado y firmado completamente el formato de inducción al personal nuevo y antiguo que participa en las actividades que se llevan a cabo en el Almacén, con el fin de garantizar que se cumplan los procedimientos establecidos y propender por el manejo y custodia eficiente de los recursos físicos. 
Evidencias: Formato de inducción a contratistas diligenciado y firmado, registros de asistencia a socializaciones, material fotográfico y/o correos electrónicos remitidos.</v>
      </c>
      <c r="M237" s="274" t="s">
        <v>186</v>
      </c>
      <c r="N237" s="24" t="s">
        <v>7</v>
      </c>
      <c r="O237" s="255" t="s">
        <v>16</v>
      </c>
      <c r="P237" s="252">
        <f>+IF(O237=FÓRMULAS!$E$4,FÓRMULAS!$F$4,IF(O237=FÓRMULAS!$E$5,FÓRMULAS!$F$5,IF(O237=FÓRMULAS!$E$6,FÓRMULAS!$F$6,"")))</f>
        <v>0.25</v>
      </c>
      <c r="Q237" s="252" t="str">
        <f>+IF(OR(O237=FÓRMULAS!$O$4,O237=FÓRMULAS!$O$5),FÓRMULAS!$P$5,IF(O237=FÓRMULAS!$O$6,FÓRMULAS!$P$6,""))</f>
        <v>Probabilidad</v>
      </c>
      <c r="R237" s="255" t="s">
        <v>103</v>
      </c>
      <c r="S237" s="252">
        <f>+IF(R237=FÓRMULAS!$H$4,FÓRMULAS!$I$4,IF(R237=FÓRMULAS!$H$5,FÓRMULAS!$I$5,""))</f>
        <v>0.15</v>
      </c>
      <c r="T237" s="260" t="s">
        <v>902</v>
      </c>
      <c r="U237" s="260" t="s">
        <v>903</v>
      </c>
      <c r="V237" s="260" t="s">
        <v>904</v>
      </c>
      <c r="W237" s="252">
        <f t="shared" si="58"/>
        <v>0.4</v>
      </c>
      <c r="X237" s="252">
        <f>IF(Q237=FÓRMULAS!$P$5,F$235-(F$235*W237),F$235)</f>
        <v>0.24</v>
      </c>
      <c r="Y237" s="322">
        <f>IF(Q237=FÓRMULAS!$P$6,G$235-(G$235*W237),G$235)</f>
        <v>0.6</v>
      </c>
      <c r="Z237" s="639"/>
      <c r="AA237" s="642"/>
      <c r="AB237" s="325">
        <v>0</v>
      </c>
      <c r="AC237" s="24">
        <v>0</v>
      </c>
      <c r="AD237" s="24">
        <v>0</v>
      </c>
      <c r="AE237" s="24">
        <v>0</v>
      </c>
      <c r="AF237" s="290">
        <v>0</v>
      </c>
      <c r="AG237" s="281" t="s">
        <v>6</v>
      </c>
      <c r="AH237" s="51" t="s">
        <v>16</v>
      </c>
      <c r="AI237" s="51" t="s">
        <v>19</v>
      </c>
      <c r="AJ237" s="51" t="s">
        <v>6</v>
      </c>
      <c r="AK237" s="51" t="s">
        <v>6</v>
      </c>
      <c r="AL237" s="51" t="s">
        <v>25</v>
      </c>
      <c r="AM237" s="24" t="s">
        <v>103</v>
      </c>
      <c r="AN237" s="24" t="s">
        <v>87</v>
      </c>
      <c r="AO237" s="24" t="s">
        <v>89</v>
      </c>
      <c r="AP237" s="24" t="s">
        <v>91</v>
      </c>
      <c r="AQ237" s="24" t="s">
        <v>99</v>
      </c>
      <c r="AR237" s="51" t="s">
        <v>94</v>
      </c>
      <c r="AS237" s="51" t="s">
        <v>96</v>
      </c>
      <c r="AT237" s="51" t="s">
        <v>98</v>
      </c>
      <c r="AU237" s="24">
        <v>15</v>
      </c>
      <c r="AV237" s="24">
        <v>15</v>
      </c>
      <c r="AW237" s="24">
        <v>15</v>
      </c>
      <c r="AX237" s="24">
        <v>15</v>
      </c>
      <c r="AY237" s="24">
        <v>15</v>
      </c>
      <c r="AZ237" s="24">
        <v>15</v>
      </c>
      <c r="BA237" s="24">
        <v>10</v>
      </c>
      <c r="BB237" s="49">
        <v>100</v>
      </c>
      <c r="BC237" s="26" t="s">
        <v>138</v>
      </c>
      <c r="BD237" s="26" t="s">
        <v>138</v>
      </c>
      <c r="BE237" s="50">
        <v>1</v>
      </c>
      <c r="BF237" s="650"/>
      <c r="BG237" s="50">
        <v>1</v>
      </c>
      <c r="BH237" s="650"/>
    </row>
    <row r="238" spans="1:128" s="25" customFormat="1" ht="14.25" hidden="1" customHeight="1" thickBot="1" x14ac:dyDescent="0.25">
      <c r="A238" s="628"/>
      <c r="B238" s="298"/>
      <c r="C238" s="367" t="str">
        <f>'CONTEXTO E IDENTIFICACIÓN'!D$100</f>
        <v>Gestión Administrativa</v>
      </c>
      <c r="D238" s="367" t="str">
        <f>'CONTEXTO E IDENTIFICACIÓN'!F$100</f>
        <v>Gestión de Inventarios</v>
      </c>
      <c r="E238" s="631"/>
      <c r="F238" s="634"/>
      <c r="G238" s="637"/>
      <c r="H238" s="319">
        <v>4</v>
      </c>
      <c r="I238" s="292"/>
      <c r="J238" s="293"/>
      <c r="K238" s="293"/>
      <c r="L238" s="293" t="str">
        <f t="shared" si="57"/>
        <v xml:space="preserve">  </v>
      </c>
      <c r="M238" s="292"/>
      <c r="N238" s="294"/>
      <c r="O238" s="256"/>
      <c r="P238" s="253" t="str">
        <f>+IF(O238=FÓRMULAS!$E$4,FÓRMULAS!$F$4,IF(O238=FÓRMULAS!$E$5,FÓRMULAS!$F$5,IF(O238=FÓRMULAS!$E$6,FÓRMULAS!$F$6,"")))</f>
        <v/>
      </c>
      <c r="Q238" s="253" t="str">
        <f>+IF(OR(O238=FÓRMULAS!$O$4,O238=FÓRMULAS!$O$5),FÓRMULAS!$P$5,IF(O238=FÓRMULAS!$O$6,FÓRMULAS!$P$6,""))</f>
        <v/>
      </c>
      <c r="R238" s="256"/>
      <c r="S238" s="253" t="str">
        <f>+IF(R238=FÓRMULAS!$H$4,FÓRMULAS!$I$4,IF(R238=FÓRMULAS!$H$5,FÓRMULAS!$I$5,""))</f>
        <v/>
      </c>
      <c r="T238" s="261"/>
      <c r="U238" s="261"/>
      <c r="V238" s="261"/>
      <c r="W238" s="253" t="str">
        <f t="shared" si="58"/>
        <v/>
      </c>
      <c r="X238" s="253">
        <f>IF(Q238=FÓRMULAS!$P$5,F$235-(F$235*W238),F$235)</f>
        <v>0.4</v>
      </c>
      <c r="Y238" s="323">
        <f>IF(Q238=FÓRMULAS!$P$6,G$235-(G$235*W238),G$235)</f>
        <v>0.6</v>
      </c>
      <c r="Z238" s="640"/>
      <c r="AA238" s="643"/>
      <c r="AB238" s="326"/>
      <c r="AC238" s="294"/>
      <c r="AD238" s="294"/>
      <c r="AE238" s="294"/>
      <c r="AF238" s="295"/>
      <c r="AG238" s="281"/>
      <c r="AH238" s="60"/>
      <c r="AI238" s="60"/>
      <c r="AJ238" s="60"/>
      <c r="AK238" s="60"/>
      <c r="AL238" s="60"/>
      <c r="AM238" s="24"/>
      <c r="AN238" s="24"/>
      <c r="AO238" s="24"/>
      <c r="AP238" s="24"/>
      <c r="AQ238" s="24"/>
      <c r="AR238" s="60"/>
      <c r="AS238" s="60"/>
      <c r="AT238" s="60"/>
      <c r="AU238" s="24"/>
      <c r="AV238" s="24"/>
      <c r="AW238" s="24"/>
      <c r="AX238" s="24"/>
      <c r="AY238" s="24"/>
      <c r="AZ238" s="24"/>
      <c r="BA238" s="24"/>
      <c r="BB238" s="58"/>
      <c r="BC238" s="26"/>
      <c r="BD238" s="26"/>
      <c r="BE238" s="57"/>
      <c r="BF238" s="59"/>
      <c r="BG238" s="57"/>
      <c r="BH238" s="59"/>
    </row>
    <row r="239" spans="1:128" s="25" customFormat="1" ht="112.5" hidden="1" customHeight="1" x14ac:dyDescent="0.2">
      <c r="A239" s="626" t="str">
        <f>'CONTEXTO E IDENTIFICACIÓN'!A101</f>
        <v>R47</v>
      </c>
      <c r="B239" s="297" t="s">
        <v>56</v>
      </c>
      <c r="C239" s="365" t="str">
        <f>'CONTEXTO E IDENTIFICACIÓN'!D$101</f>
        <v>Gestión Administrativa</v>
      </c>
      <c r="D239" s="365" t="str">
        <f>'CONTEXTO E IDENTIFICACIÓN'!F$101</f>
        <v>Gestión de Servicios</v>
      </c>
      <c r="E239" s="629" t="str">
        <f>'CONTEXTO E IDENTIFICACIÓN'!N101</f>
        <v>Posibilidad de pérdida Económica y Reputacional por inoportunidad en la prestación de servicios administrativos y/o infraestructura física para el funcionamiento de la entidad debido a :
1. Falta de recursos financieros para cumplir con los requisitos en la prestación de servicios administrativos e infraestructura física. 
2. Falta de oportunidad en el mantenimiento de los bienes, equipos e inmuebles de la entidad.
3. Debilidad en el seguimiento de los planes de mantenimiento.
4. Falta de personal en sede Central y Direcciones Territoriales para el cubrimiento de las actividades en la prestación de servicios administrativos y/o infraestructura física.</v>
      </c>
      <c r="F239" s="632">
        <f>'PROB E IMPACTO INHERENTE'!H55</f>
        <v>0.6</v>
      </c>
      <c r="G239" s="635">
        <f>'PROB E IMPACTO INHERENTE'!P55</f>
        <v>0.8</v>
      </c>
      <c r="H239" s="317">
        <v>1</v>
      </c>
      <c r="I239" s="286" t="s">
        <v>827</v>
      </c>
      <c r="J239" s="287" t="s">
        <v>828</v>
      </c>
      <c r="K239" s="287" t="s">
        <v>829</v>
      </c>
      <c r="L239" s="287" t="str">
        <f t="shared" si="57"/>
        <v xml:space="preserve">El Responsable asignado GIT Servicios Administrativos verifica trimestralmente el Plan Anual de Adquisiciones del proceso, incluyendo los servicios esenciales (aseo, cafeteria, vigilancia y seguros), con el fin de realizar el seguimiento a su cumplimiento. En caso de que se presenten variaciones o se requieran hacer modificaciones (si aplica), se revisa el Plan y se remite al proceso de Gestión Contractual para su aprobación y actualización.  
Evidencia: Verificación trimestral del Plan Anual de Adquisiciones del proceso con los servicios esenciales  y/o correo que evidencie la solicitud de modificaciones al PAA (Si aplica). </v>
      </c>
      <c r="M239" s="286" t="s">
        <v>321</v>
      </c>
      <c r="N239" s="288" t="s">
        <v>7</v>
      </c>
      <c r="O239" s="254" t="s">
        <v>16</v>
      </c>
      <c r="P239" s="251">
        <f>+IF(O239=FÓRMULAS!$E$4,FÓRMULAS!$F$4,IF(O239=FÓRMULAS!$E$5,FÓRMULAS!$F$5,IF(O239=FÓRMULAS!$E$6,FÓRMULAS!$F$6,"")))</f>
        <v>0.25</v>
      </c>
      <c r="Q239" s="251" t="str">
        <f>+IF(OR(O239=FÓRMULAS!$O$4,O239=FÓRMULAS!$O$5),FÓRMULAS!$P$5,IF(O239=FÓRMULAS!$O$6,FÓRMULAS!$P$6,""))</f>
        <v>Probabilidad</v>
      </c>
      <c r="R239" s="254" t="s">
        <v>103</v>
      </c>
      <c r="S239" s="251">
        <f>+IF(R239=FÓRMULAS!$H$4,FÓRMULAS!$I$4,IF(R239=FÓRMULAS!$H$5,FÓRMULAS!$I$5,""))</f>
        <v>0.15</v>
      </c>
      <c r="T239" s="259" t="s">
        <v>902</v>
      </c>
      <c r="U239" s="259" t="s">
        <v>903</v>
      </c>
      <c r="V239" s="259" t="s">
        <v>904</v>
      </c>
      <c r="W239" s="251">
        <f t="shared" si="58"/>
        <v>0.4</v>
      </c>
      <c r="X239" s="251">
        <f>IF(Q239=FÓRMULAS!$P$5,F$239-(F$239*W239),F$239)</f>
        <v>0.36</v>
      </c>
      <c r="Y239" s="321">
        <f>IF(Q239=FÓRMULAS!$P$6,G$239-(G$239*W239),G$239)</f>
        <v>0.8</v>
      </c>
      <c r="Z239" s="638">
        <f t="shared" ref="Z239:AA239" si="72">+IF(X242="","",X242)</f>
        <v>0.6</v>
      </c>
      <c r="AA239" s="641">
        <f t="shared" si="72"/>
        <v>0.8</v>
      </c>
      <c r="AB239" s="324">
        <v>4</v>
      </c>
      <c r="AC239" s="288">
        <v>1</v>
      </c>
      <c r="AD239" s="288">
        <v>1</v>
      </c>
      <c r="AE239" s="288">
        <v>1</v>
      </c>
      <c r="AF239" s="289">
        <v>1</v>
      </c>
      <c r="AG239" s="281" t="s">
        <v>19</v>
      </c>
      <c r="AH239" s="51" t="s">
        <v>17</v>
      </c>
      <c r="AI239" s="51" t="s">
        <v>19</v>
      </c>
      <c r="AJ239" s="51" t="s">
        <v>6</v>
      </c>
      <c r="AK239" s="51" t="s">
        <v>6</v>
      </c>
      <c r="AL239" s="51" t="s">
        <v>23</v>
      </c>
      <c r="AM239" s="24" t="s">
        <v>103</v>
      </c>
      <c r="AN239" s="24" t="s">
        <v>87</v>
      </c>
      <c r="AO239" s="24" t="s">
        <v>89</v>
      </c>
      <c r="AP239" s="24" t="s">
        <v>91</v>
      </c>
      <c r="AQ239" s="24" t="s">
        <v>100</v>
      </c>
      <c r="AR239" s="51" t="s">
        <v>94</v>
      </c>
      <c r="AS239" s="51" t="s">
        <v>96</v>
      </c>
      <c r="AT239" s="51" t="s">
        <v>98</v>
      </c>
      <c r="AU239" s="24">
        <v>15</v>
      </c>
      <c r="AV239" s="24">
        <v>15</v>
      </c>
      <c r="AW239" s="24">
        <v>15</v>
      </c>
      <c r="AX239" s="24">
        <v>10</v>
      </c>
      <c r="AY239" s="24">
        <v>15</v>
      </c>
      <c r="AZ239" s="24">
        <v>15</v>
      </c>
      <c r="BA239" s="24">
        <v>10</v>
      </c>
      <c r="BB239" s="49">
        <v>95</v>
      </c>
      <c r="BC239" s="26" t="s">
        <v>138</v>
      </c>
      <c r="BD239" s="26" t="s">
        <v>140</v>
      </c>
      <c r="BE239" s="50">
        <v>1</v>
      </c>
      <c r="BF239" s="650">
        <v>1</v>
      </c>
      <c r="BG239" s="50">
        <v>1</v>
      </c>
      <c r="BH239" s="650">
        <v>1</v>
      </c>
    </row>
    <row r="240" spans="1:128" s="25" customFormat="1" ht="91.7" hidden="1" customHeight="1" x14ac:dyDescent="0.2">
      <c r="A240" s="627"/>
      <c r="B240" s="41" t="s">
        <v>56</v>
      </c>
      <c r="C240" s="366" t="str">
        <f>'CONTEXTO E IDENTIFICACIÓN'!D$101</f>
        <v>Gestión Administrativa</v>
      </c>
      <c r="D240" s="366" t="str">
        <f>'CONTEXTO E IDENTIFICACIÓN'!F$101</f>
        <v>Gestión de Servicios</v>
      </c>
      <c r="E240" s="630"/>
      <c r="F240" s="633"/>
      <c r="G240" s="636"/>
      <c r="H240" s="318">
        <v>2</v>
      </c>
      <c r="I240" s="274" t="s">
        <v>830</v>
      </c>
      <c r="J240" s="275" t="s">
        <v>831</v>
      </c>
      <c r="K240" s="275" t="s">
        <v>832</v>
      </c>
      <c r="L240" s="275" t="str">
        <f t="shared" si="57"/>
        <v>El Responsable en las Direcciones Territoriales identifica las necesidades de infraestructura física que requiere y se remite para el estudio, consolidación, priorización y aprobación (según aplique) de la Sede Central de los requerimientos solicitados. En caso de presentar observaciones, se solicita realizar los ajustes al responsable encargado.   
Evidencia: Correo electrónico con la aprobación de la solicitud y/o Plan de mantenimiento aprobado.</v>
      </c>
      <c r="M240" s="274" t="s">
        <v>179</v>
      </c>
      <c r="N240" s="24" t="s">
        <v>7</v>
      </c>
      <c r="O240" s="255" t="s">
        <v>16</v>
      </c>
      <c r="P240" s="252">
        <f>+IF(O240=FÓRMULAS!$E$4,FÓRMULAS!$F$4,IF(O240=FÓRMULAS!$E$5,FÓRMULAS!$F$5,IF(O240=FÓRMULAS!$E$6,FÓRMULAS!$F$6,"")))</f>
        <v>0.25</v>
      </c>
      <c r="Q240" s="252" t="str">
        <f>+IF(OR(O240=FÓRMULAS!$O$4,O240=FÓRMULAS!$O$5),FÓRMULAS!$P$5,IF(O240=FÓRMULAS!$O$6,FÓRMULAS!$P$6,""))</f>
        <v>Probabilidad</v>
      </c>
      <c r="R240" s="255" t="s">
        <v>103</v>
      </c>
      <c r="S240" s="252">
        <f>+IF(R240=FÓRMULAS!$H$4,FÓRMULAS!$I$4,IF(R240=FÓRMULAS!$H$5,FÓRMULAS!$I$5,""))</f>
        <v>0.15</v>
      </c>
      <c r="T240" s="260" t="s">
        <v>902</v>
      </c>
      <c r="U240" s="260" t="s">
        <v>903</v>
      </c>
      <c r="V240" s="260" t="s">
        <v>904</v>
      </c>
      <c r="W240" s="252">
        <f t="shared" si="58"/>
        <v>0.4</v>
      </c>
      <c r="X240" s="252">
        <f>IF(Q240=FÓRMULAS!$P$5,F$239-(F$239*W240),F$239)</f>
        <v>0.36</v>
      </c>
      <c r="Y240" s="322">
        <f>IF(Q240=FÓRMULAS!$P$6,G$239-(G$239*W240),G$239)</f>
        <v>0.8</v>
      </c>
      <c r="Z240" s="639"/>
      <c r="AA240" s="642"/>
      <c r="AB240" s="325">
        <v>0</v>
      </c>
      <c r="AC240" s="24">
        <v>0</v>
      </c>
      <c r="AD240" s="24">
        <v>0</v>
      </c>
      <c r="AE240" s="24">
        <v>0</v>
      </c>
      <c r="AF240" s="290">
        <v>0</v>
      </c>
      <c r="AG240" s="281" t="s">
        <v>6</v>
      </c>
      <c r="AH240" s="51" t="s">
        <v>16</v>
      </c>
      <c r="AI240" s="51" t="s">
        <v>6</v>
      </c>
      <c r="AJ240" s="51" t="s">
        <v>6</v>
      </c>
      <c r="AK240" s="51" t="s">
        <v>6</v>
      </c>
      <c r="AL240" s="51" t="s">
        <v>26</v>
      </c>
      <c r="AM240" s="24" t="s">
        <v>103</v>
      </c>
      <c r="AN240" s="24" t="s">
        <v>87</v>
      </c>
      <c r="AO240" s="24" t="s">
        <v>89</v>
      </c>
      <c r="AP240" s="24" t="s">
        <v>91</v>
      </c>
      <c r="AQ240" s="24" t="s">
        <v>99</v>
      </c>
      <c r="AR240" s="51" t="s">
        <v>94</v>
      </c>
      <c r="AS240" s="51" t="s">
        <v>96</v>
      </c>
      <c r="AT240" s="51" t="s">
        <v>98</v>
      </c>
      <c r="AU240" s="24">
        <v>15</v>
      </c>
      <c r="AV240" s="24">
        <v>15</v>
      </c>
      <c r="AW240" s="24">
        <v>15</v>
      </c>
      <c r="AX240" s="24">
        <v>15</v>
      </c>
      <c r="AY240" s="24">
        <v>15</v>
      </c>
      <c r="AZ240" s="24">
        <v>15</v>
      </c>
      <c r="BA240" s="24">
        <v>10</v>
      </c>
      <c r="BB240" s="49">
        <v>100</v>
      </c>
      <c r="BC240" s="26" t="s">
        <v>138</v>
      </c>
      <c r="BD240" s="26" t="s">
        <v>138</v>
      </c>
      <c r="BE240" s="50">
        <v>1</v>
      </c>
      <c r="BF240" s="650"/>
      <c r="BG240" s="50">
        <v>1</v>
      </c>
      <c r="BH240" s="650"/>
    </row>
    <row r="241" spans="1:128" s="25" customFormat="1" ht="91.7" hidden="1" customHeight="1" x14ac:dyDescent="0.2">
      <c r="A241" s="627"/>
      <c r="B241" s="41" t="s">
        <v>56</v>
      </c>
      <c r="C241" s="366" t="str">
        <f>'CONTEXTO E IDENTIFICACIÓN'!D$101</f>
        <v>Gestión Administrativa</v>
      </c>
      <c r="D241" s="366" t="str">
        <f>'CONTEXTO E IDENTIFICACIÓN'!F$101</f>
        <v>Gestión de Servicios</v>
      </c>
      <c r="E241" s="630"/>
      <c r="F241" s="633"/>
      <c r="G241" s="636"/>
      <c r="H241" s="318">
        <v>3</v>
      </c>
      <c r="I241" s="274" t="s">
        <v>827</v>
      </c>
      <c r="J241" s="275" t="s">
        <v>833</v>
      </c>
      <c r="K241" s="275" t="s">
        <v>834</v>
      </c>
      <c r="L241" s="275" t="str">
        <f t="shared" si="57"/>
        <v xml:space="preserve">El Responsable asignado GIT Servicios Administrativos realiza el seguimiento anual al Plan de mantenimiento, con el fin de garantizar su ejecución y ajustes respectivos, los cuales son aprobados por el Coordinador del GIT del proceso cada vez que se requiera. En caso de presentar observaciones, se solicita realizar los ajustes al responsable encargado.  
Evidencia: Seguimiento realizado al Plan de mantenimiento y/o correos de aprobación a las modificaciones del plan. </v>
      </c>
      <c r="M241" s="274" t="s">
        <v>180</v>
      </c>
      <c r="N241" s="24" t="s">
        <v>7</v>
      </c>
      <c r="O241" s="255" t="s">
        <v>16</v>
      </c>
      <c r="P241" s="252">
        <f>+IF(O241=FÓRMULAS!$E$4,FÓRMULAS!$F$4,IF(O241=FÓRMULAS!$E$5,FÓRMULAS!$F$5,IF(O241=FÓRMULAS!$E$6,FÓRMULAS!$F$6,"")))</f>
        <v>0.25</v>
      </c>
      <c r="Q241" s="252" t="str">
        <f>+IF(OR(O241=FÓRMULAS!$O$4,O241=FÓRMULAS!$O$5),FÓRMULAS!$P$5,IF(O241=FÓRMULAS!$O$6,FÓRMULAS!$P$6,""))</f>
        <v>Probabilidad</v>
      </c>
      <c r="R241" s="255" t="s">
        <v>103</v>
      </c>
      <c r="S241" s="252">
        <f>+IF(R241=FÓRMULAS!$H$4,FÓRMULAS!$I$4,IF(R241=FÓRMULAS!$H$5,FÓRMULAS!$I$5,""))</f>
        <v>0.15</v>
      </c>
      <c r="T241" s="260" t="s">
        <v>902</v>
      </c>
      <c r="U241" s="260" t="s">
        <v>903</v>
      </c>
      <c r="V241" s="260" t="s">
        <v>904</v>
      </c>
      <c r="W241" s="252">
        <f t="shared" si="58"/>
        <v>0.4</v>
      </c>
      <c r="X241" s="252">
        <f>IF(Q241=FÓRMULAS!$P$5,F$239-(F$239*W241),F$239)</f>
        <v>0.36</v>
      </c>
      <c r="Y241" s="322">
        <f>IF(Q241=FÓRMULAS!$P$6,G$239-(G$239*W241),G$239)</f>
        <v>0.8</v>
      </c>
      <c r="Z241" s="639"/>
      <c r="AA241" s="642"/>
      <c r="AB241" s="325">
        <v>1</v>
      </c>
      <c r="AC241" s="24">
        <v>0</v>
      </c>
      <c r="AD241" s="24">
        <v>0</v>
      </c>
      <c r="AE241" s="24">
        <v>1</v>
      </c>
      <c r="AF241" s="290">
        <v>0</v>
      </c>
      <c r="AG241" s="281" t="s">
        <v>19</v>
      </c>
      <c r="AH241" s="51" t="s">
        <v>17</v>
      </c>
      <c r="AI241" s="51" t="s">
        <v>6</v>
      </c>
      <c r="AJ241" s="51" t="s">
        <v>6</v>
      </c>
      <c r="AK241" s="51" t="s">
        <v>6</v>
      </c>
      <c r="AL241" s="51" t="s">
        <v>24</v>
      </c>
      <c r="AM241" s="24" t="s">
        <v>103</v>
      </c>
      <c r="AN241" s="24" t="s">
        <v>87</v>
      </c>
      <c r="AO241" s="24" t="s">
        <v>89</v>
      </c>
      <c r="AP241" s="24" t="s">
        <v>91</v>
      </c>
      <c r="AQ241" s="24" t="s">
        <v>100</v>
      </c>
      <c r="AR241" s="51" t="s">
        <v>94</v>
      </c>
      <c r="AS241" s="51" t="s">
        <v>96</v>
      </c>
      <c r="AT241" s="51" t="s">
        <v>98</v>
      </c>
      <c r="AU241" s="24">
        <v>15</v>
      </c>
      <c r="AV241" s="24">
        <v>15</v>
      </c>
      <c r="AW241" s="24">
        <v>15</v>
      </c>
      <c r="AX241" s="24">
        <v>10</v>
      </c>
      <c r="AY241" s="24">
        <v>15</v>
      </c>
      <c r="AZ241" s="24">
        <v>15</v>
      </c>
      <c r="BA241" s="24">
        <v>10</v>
      </c>
      <c r="BB241" s="49">
        <v>95</v>
      </c>
      <c r="BC241" s="26" t="s">
        <v>138</v>
      </c>
      <c r="BD241" s="26" t="s">
        <v>138</v>
      </c>
      <c r="BE241" s="50">
        <v>1</v>
      </c>
      <c r="BF241" s="650"/>
      <c r="BG241" s="50">
        <v>1</v>
      </c>
      <c r="BH241" s="650"/>
    </row>
    <row r="242" spans="1:128" s="25" customFormat="1" ht="20.25" hidden="1" customHeight="1" thickBot="1" x14ac:dyDescent="0.25">
      <c r="A242" s="628"/>
      <c r="B242" s="298"/>
      <c r="C242" s="367" t="str">
        <f>'CONTEXTO E IDENTIFICACIÓN'!D$101</f>
        <v>Gestión Administrativa</v>
      </c>
      <c r="D242" s="367" t="str">
        <f>'CONTEXTO E IDENTIFICACIÓN'!F$101</f>
        <v>Gestión de Servicios</v>
      </c>
      <c r="E242" s="631"/>
      <c r="F242" s="634"/>
      <c r="G242" s="637"/>
      <c r="H242" s="319">
        <v>4</v>
      </c>
      <c r="I242" s="292"/>
      <c r="J242" s="293"/>
      <c r="K242" s="293"/>
      <c r="L242" s="293" t="str">
        <f t="shared" si="57"/>
        <v xml:space="preserve">  </v>
      </c>
      <c r="M242" s="292"/>
      <c r="N242" s="294"/>
      <c r="O242" s="256"/>
      <c r="P242" s="253" t="str">
        <f>+IF(O242=FÓRMULAS!$E$4,FÓRMULAS!$F$4,IF(O242=FÓRMULAS!$E$5,FÓRMULAS!$F$5,IF(O242=FÓRMULAS!$E$6,FÓRMULAS!$F$6,"")))</f>
        <v/>
      </c>
      <c r="Q242" s="253" t="str">
        <f>+IF(OR(O242=FÓRMULAS!$O$4,O242=FÓRMULAS!$O$5),FÓRMULAS!$P$5,IF(O242=FÓRMULAS!$O$6,FÓRMULAS!$P$6,""))</f>
        <v/>
      </c>
      <c r="R242" s="256"/>
      <c r="S242" s="253" t="str">
        <f>+IF(R242=FÓRMULAS!$H$4,FÓRMULAS!$I$4,IF(R242=FÓRMULAS!$H$5,FÓRMULAS!$I$5,""))</f>
        <v/>
      </c>
      <c r="T242" s="261"/>
      <c r="U242" s="261"/>
      <c r="V242" s="261"/>
      <c r="W242" s="253" t="str">
        <f t="shared" si="58"/>
        <v/>
      </c>
      <c r="X242" s="253">
        <f>IF(Q242=FÓRMULAS!$P$5,F$239-(F$239*W242),F$239)</f>
        <v>0.6</v>
      </c>
      <c r="Y242" s="323">
        <f>IF(Q242=FÓRMULAS!$P$6,G$239-(G$239*W242),G$239)</f>
        <v>0.8</v>
      </c>
      <c r="Z242" s="640"/>
      <c r="AA242" s="643"/>
      <c r="AB242" s="326"/>
      <c r="AC242" s="294"/>
      <c r="AD242" s="294"/>
      <c r="AE242" s="294"/>
      <c r="AF242" s="295"/>
      <c r="AG242" s="281"/>
      <c r="AH242" s="60"/>
      <c r="AI242" s="60"/>
      <c r="AJ242" s="60"/>
      <c r="AK242" s="60"/>
      <c r="AL242" s="60"/>
      <c r="AM242" s="24"/>
      <c r="AN242" s="24"/>
      <c r="AO242" s="24"/>
      <c r="AP242" s="24"/>
      <c r="AQ242" s="24"/>
      <c r="AR242" s="60"/>
      <c r="AS242" s="60"/>
      <c r="AT242" s="60"/>
      <c r="AU242" s="24"/>
      <c r="AV242" s="24"/>
      <c r="AW242" s="24"/>
      <c r="AX242" s="24"/>
      <c r="AY242" s="24"/>
      <c r="AZ242" s="24"/>
      <c r="BA242" s="24"/>
      <c r="BB242" s="58"/>
      <c r="BC242" s="26"/>
      <c r="BD242" s="26"/>
      <c r="BE242" s="57"/>
      <c r="BF242" s="59"/>
      <c r="BG242" s="57"/>
      <c r="BH242" s="59"/>
    </row>
    <row r="243" spans="1:128" s="25" customFormat="1" ht="117.75" hidden="1" customHeight="1" x14ac:dyDescent="0.2">
      <c r="A243" s="626" t="str">
        <f>'CONTEXTO E IDENTIFICACIÓN'!A102</f>
        <v>R48</v>
      </c>
      <c r="B243" s="297" t="s">
        <v>56</v>
      </c>
      <c r="C243" s="365" t="str">
        <f>'CONTEXTO E IDENTIFICACIÓN'!D$102</f>
        <v>Gestión Administrativa</v>
      </c>
      <c r="D243" s="365" t="str">
        <f>'CONTEXTO E IDENTIFICACIÓN'!F$102</f>
        <v>Gestión de Servicios</v>
      </c>
      <c r="E243" s="629" t="str">
        <f>'CONTEXTO E IDENTIFICACIÓN'!N102</f>
        <v>Posibilidad de pérdida Económica y Reputacional por posibilidad de uso del servicio de transporte del IGAC para actividades personales o que beneficien a terceros diferentes a temas laborales debido a:
1. Alteraciones o inconsistencias en el formato de solicitud de transporte presentado.
2. Asignación de vehículos sin surtir los trámites respectivos.</v>
      </c>
      <c r="F243" s="632">
        <f>'PROB E IMPACTO INHERENTE'!H56</f>
        <v>0.2</v>
      </c>
      <c r="G243" s="635">
        <f>'PROB E IMPACTO INHERENTE'!P56</f>
        <v>0.6</v>
      </c>
      <c r="H243" s="317">
        <v>1</v>
      </c>
      <c r="I243" s="286" t="s">
        <v>835</v>
      </c>
      <c r="J243" s="287" t="s">
        <v>837</v>
      </c>
      <c r="K243" s="287" t="s">
        <v>836</v>
      </c>
      <c r="L243" s="287" t="str">
        <f t="shared" si="57"/>
        <v>El Responsable de los servicios de transporte en el GIT de Servicios Administrativos verifica, cada vez que sea requerido, que el formato de solicitud (físico o digital) esté debidamente diligenciado y autorizado por el Subdirector, Secretario General, Director Territorial y/o Coordinador GIT a través de firma, correo electrónico u aprobación digital a través de la herramienta de gestión de soporte técnico. En caso de no ser así, devuelve la solicitud y requiere cumplimiento. 
Evidencia: Control del formato Solicitud de servicios de transporte (físico o digital) correctamente diligenciado y debidamente autorizado a través de firma, correo electrónico u aprobación digital a través de la herramienta de gestión de soporte técnico.</v>
      </c>
      <c r="M243" s="286" t="s">
        <v>294</v>
      </c>
      <c r="N243" s="288" t="s">
        <v>7</v>
      </c>
      <c r="O243" s="254" t="s">
        <v>16</v>
      </c>
      <c r="P243" s="251">
        <f>+IF(O243=FÓRMULAS!$E$4,FÓRMULAS!$F$4,IF(O243=FÓRMULAS!$E$5,FÓRMULAS!$F$5,IF(O243=FÓRMULAS!$E$6,FÓRMULAS!$F$6,"")))</f>
        <v>0.25</v>
      </c>
      <c r="Q243" s="251" t="str">
        <f>+IF(OR(O243=FÓRMULAS!$O$4,O243=FÓRMULAS!$O$5),FÓRMULAS!$P$5,IF(O243=FÓRMULAS!$O$6,FÓRMULAS!$P$6,""))</f>
        <v>Probabilidad</v>
      </c>
      <c r="R243" s="254" t="s">
        <v>103</v>
      </c>
      <c r="S243" s="251">
        <f>+IF(R243=FÓRMULAS!$H$4,FÓRMULAS!$I$4,IF(R243=FÓRMULAS!$H$5,FÓRMULAS!$I$5,""))</f>
        <v>0.15</v>
      </c>
      <c r="T243" s="259" t="s">
        <v>902</v>
      </c>
      <c r="U243" s="259" t="s">
        <v>903</v>
      </c>
      <c r="V243" s="259" t="s">
        <v>904</v>
      </c>
      <c r="W243" s="251">
        <f t="shared" si="58"/>
        <v>0.4</v>
      </c>
      <c r="X243" s="251">
        <f>IF(Q243=FÓRMULAS!$P$5,F$243-(F$243*W243),F$243)</f>
        <v>0.12</v>
      </c>
      <c r="Y243" s="321">
        <f>IF(Q243=FÓRMULAS!$P$6,G$243-(G$243*W243),G$243)</f>
        <v>0.6</v>
      </c>
      <c r="Z243" s="638">
        <f t="shared" ref="Z243:AA243" si="73">+IF(X246="","",X246)</f>
        <v>0.2</v>
      </c>
      <c r="AA243" s="641">
        <f t="shared" si="73"/>
        <v>0.6</v>
      </c>
      <c r="AB243" s="324">
        <v>0</v>
      </c>
      <c r="AC243" s="288">
        <v>0</v>
      </c>
      <c r="AD243" s="288">
        <v>0</v>
      </c>
      <c r="AE243" s="288">
        <v>0</v>
      </c>
      <c r="AF243" s="289">
        <v>0</v>
      </c>
      <c r="AG243" s="281" t="s">
        <v>6</v>
      </c>
      <c r="AH243" s="51" t="s">
        <v>17</v>
      </c>
      <c r="AI243" s="51" t="s">
        <v>6</v>
      </c>
      <c r="AJ243" s="51" t="s">
        <v>6</v>
      </c>
      <c r="AK243" s="51" t="s">
        <v>6</v>
      </c>
      <c r="AL243" s="51" t="s">
        <v>26</v>
      </c>
      <c r="AM243" s="24" t="s">
        <v>103</v>
      </c>
      <c r="AN243" s="24" t="s">
        <v>87</v>
      </c>
      <c r="AO243" s="24" t="s">
        <v>89</v>
      </c>
      <c r="AP243" s="24" t="s">
        <v>91</v>
      </c>
      <c r="AQ243" s="24" t="s">
        <v>100</v>
      </c>
      <c r="AR243" s="51" t="s">
        <v>94</v>
      </c>
      <c r="AS243" s="51" t="s">
        <v>96</v>
      </c>
      <c r="AT243" s="51" t="s">
        <v>98</v>
      </c>
      <c r="AU243" s="24">
        <v>15</v>
      </c>
      <c r="AV243" s="24">
        <v>15</v>
      </c>
      <c r="AW243" s="24">
        <v>15</v>
      </c>
      <c r="AX243" s="24">
        <v>10</v>
      </c>
      <c r="AY243" s="24">
        <v>15</v>
      </c>
      <c r="AZ243" s="24">
        <v>15</v>
      </c>
      <c r="BA243" s="24">
        <v>10</v>
      </c>
      <c r="BB243" s="49">
        <v>95</v>
      </c>
      <c r="BC243" s="26" t="s">
        <v>138</v>
      </c>
      <c r="BD243" s="26" t="s">
        <v>140</v>
      </c>
      <c r="BE243" s="50">
        <v>0</v>
      </c>
      <c r="BF243" s="650">
        <v>0.5</v>
      </c>
      <c r="BG243" s="50">
        <v>1</v>
      </c>
      <c r="BH243" s="650">
        <v>0</v>
      </c>
    </row>
    <row r="244" spans="1:128" s="25" customFormat="1" ht="96.75" hidden="1" customHeight="1" x14ac:dyDescent="0.2">
      <c r="A244" s="627"/>
      <c r="B244" s="41" t="s">
        <v>56</v>
      </c>
      <c r="C244" s="366" t="str">
        <f>'CONTEXTO E IDENTIFICACIÓN'!D$102</f>
        <v>Gestión Administrativa</v>
      </c>
      <c r="D244" s="366" t="str">
        <f>'CONTEXTO E IDENTIFICACIÓN'!F$102</f>
        <v>Gestión de Servicios</v>
      </c>
      <c r="E244" s="630"/>
      <c r="F244" s="633"/>
      <c r="G244" s="636"/>
      <c r="H244" s="318">
        <v>2</v>
      </c>
      <c r="I244" s="274" t="s">
        <v>835</v>
      </c>
      <c r="J244" s="275" t="s">
        <v>838</v>
      </c>
      <c r="K244" s="275" t="s">
        <v>839</v>
      </c>
      <c r="L244" s="275" t="str">
        <f t="shared" si="57"/>
        <v>El Responsable de los servicios de transporte en el GIT de Servicios Administrativos verifica la planilla de programación de transporte, con el fin de validar el correcto diligenciamiento del formato, incluyendo el tiempo de recorrido. En caso de presentar observaciones, se registran en el formato y se requerirá la presencia del conductor y del servidor para mayor información sobre el hecho y la fijación de compromisos.  
Evidencia: Planilla de programación de transporte verificada para los casos con observaciones y/o comunicado realizado al conductor o servidor (si aplica).</v>
      </c>
      <c r="M244" s="274" t="s">
        <v>181</v>
      </c>
      <c r="N244" s="24" t="s">
        <v>7</v>
      </c>
      <c r="O244" s="255" t="s">
        <v>16</v>
      </c>
      <c r="P244" s="252">
        <f>+IF(O244=FÓRMULAS!$E$4,FÓRMULAS!$F$4,IF(O244=FÓRMULAS!$E$5,FÓRMULAS!$F$5,IF(O244=FÓRMULAS!$E$6,FÓRMULAS!$F$6,"")))</f>
        <v>0.25</v>
      </c>
      <c r="Q244" s="252" t="str">
        <f>+IF(OR(O244=FÓRMULAS!$O$4,O244=FÓRMULAS!$O$5),FÓRMULAS!$P$5,IF(O244=FÓRMULAS!$O$6,FÓRMULAS!$P$6,""))</f>
        <v>Probabilidad</v>
      </c>
      <c r="R244" s="255" t="s">
        <v>103</v>
      </c>
      <c r="S244" s="252">
        <f>+IF(R244=FÓRMULAS!$H$4,FÓRMULAS!$I$4,IF(R244=FÓRMULAS!$H$5,FÓRMULAS!$I$5,""))</f>
        <v>0.15</v>
      </c>
      <c r="T244" s="260" t="s">
        <v>902</v>
      </c>
      <c r="U244" s="260" t="s">
        <v>903</v>
      </c>
      <c r="V244" s="260" t="s">
        <v>904</v>
      </c>
      <c r="W244" s="252">
        <f t="shared" si="58"/>
        <v>0.4</v>
      </c>
      <c r="X244" s="252">
        <f>IF(Q244=FÓRMULAS!$P$5,F$243-(F$243*W244),F$243)</f>
        <v>0.12</v>
      </c>
      <c r="Y244" s="322">
        <f>IF(Q244=FÓRMULAS!$P$6,G$243-(G$243*W244),G$243)</f>
        <v>0.6</v>
      </c>
      <c r="Z244" s="639"/>
      <c r="AA244" s="642"/>
      <c r="AB244" s="325">
        <v>0</v>
      </c>
      <c r="AC244" s="24">
        <v>0</v>
      </c>
      <c r="AD244" s="24">
        <v>0</v>
      </c>
      <c r="AE244" s="24">
        <v>0</v>
      </c>
      <c r="AF244" s="290">
        <v>0</v>
      </c>
      <c r="AG244" s="281" t="s">
        <v>6</v>
      </c>
      <c r="AH244" s="51" t="s">
        <v>17</v>
      </c>
      <c r="AI244" s="51" t="s">
        <v>6</v>
      </c>
      <c r="AJ244" s="51" t="s">
        <v>6</v>
      </c>
      <c r="AK244" s="51" t="s">
        <v>6</v>
      </c>
      <c r="AL244" s="51" t="s">
        <v>26</v>
      </c>
      <c r="AM244" s="24" t="s">
        <v>103</v>
      </c>
      <c r="AN244" s="24" t="s">
        <v>87</v>
      </c>
      <c r="AO244" s="24" t="s">
        <v>89</v>
      </c>
      <c r="AP244" s="24" t="s">
        <v>91</v>
      </c>
      <c r="AQ244" s="24" t="s">
        <v>100</v>
      </c>
      <c r="AR244" s="51" t="s">
        <v>94</v>
      </c>
      <c r="AS244" s="51" t="s">
        <v>96</v>
      </c>
      <c r="AT244" s="51" t="s">
        <v>98</v>
      </c>
      <c r="AU244" s="24">
        <v>15</v>
      </c>
      <c r="AV244" s="24">
        <v>15</v>
      </c>
      <c r="AW244" s="24">
        <v>15</v>
      </c>
      <c r="AX244" s="24">
        <v>10</v>
      </c>
      <c r="AY244" s="24">
        <v>15</v>
      </c>
      <c r="AZ244" s="24">
        <v>15</v>
      </c>
      <c r="BA244" s="24">
        <v>10</v>
      </c>
      <c r="BB244" s="49">
        <v>95</v>
      </c>
      <c r="BC244" s="26" t="s">
        <v>138</v>
      </c>
      <c r="BD244" s="26" t="s">
        <v>140</v>
      </c>
      <c r="BE244" s="50">
        <v>1</v>
      </c>
      <c r="BF244" s="650"/>
      <c r="BG244" s="50">
        <v>1</v>
      </c>
      <c r="BH244" s="650"/>
    </row>
    <row r="245" spans="1:128" s="25" customFormat="1" ht="20.25" hidden="1" customHeight="1" x14ac:dyDescent="0.2">
      <c r="A245" s="627"/>
      <c r="B245" s="41"/>
      <c r="C245" s="366" t="str">
        <f>'CONTEXTO E IDENTIFICACIÓN'!D$102</f>
        <v>Gestión Administrativa</v>
      </c>
      <c r="D245" s="366" t="str">
        <f>'CONTEXTO E IDENTIFICACIÓN'!F$102</f>
        <v>Gestión de Servicios</v>
      </c>
      <c r="E245" s="630"/>
      <c r="F245" s="633"/>
      <c r="G245" s="636"/>
      <c r="H245" s="318">
        <v>3</v>
      </c>
      <c r="I245" s="274"/>
      <c r="J245" s="275"/>
      <c r="K245" s="275"/>
      <c r="L245" s="275" t="str">
        <f t="shared" si="57"/>
        <v xml:space="preserve">  </v>
      </c>
      <c r="M245" s="274"/>
      <c r="N245" s="24"/>
      <c r="O245" s="255"/>
      <c r="P245" s="252" t="str">
        <f>+IF(O245=FÓRMULAS!$E$4,FÓRMULAS!$F$4,IF(O245=FÓRMULAS!$E$5,FÓRMULAS!$F$5,IF(O245=FÓRMULAS!$E$6,FÓRMULAS!$F$6,"")))</f>
        <v/>
      </c>
      <c r="Q245" s="252" t="str">
        <f>+IF(OR(O245=FÓRMULAS!$O$4,O245=FÓRMULAS!$O$5),FÓRMULAS!$P$5,IF(O245=FÓRMULAS!$O$6,FÓRMULAS!$P$6,""))</f>
        <v/>
      </c>
      <c r="R245" s="255"/>
      <c r="S245" s="252" t="str">
        <f>+IF(R245=FÓRMULAS!$H$4,FÓRMULAS!$I$4,IF(R245=FÓRMULAS!$H$5,FÓRMULAS!$I$5,""))</f>
        <v/>
      </c>
      <c r="T245" s="260"/>
      <c r="U245" s="260"/>
      <c r="V245" s="260"/>
      <c r="W245" s="252" t="str">
        <f t="shared" si="58"/>
        <v/>
      </c>
      <c r="X245" s="252">
        <f>IF(Q245=FÓRMULAS!$P$5,F$243-(F$243*W245),F$243)</f>
        <v>0.2</v>
      </c>
      <c r="Y245" s="322">
        <f>IF(Q245=FÓRMULAS!$P$6,G$243-(G$243*W245),G$243)</f>
        <v>0.6</v>
      </c>
      <c r="Z245" s="639"/>
      <c r="AA245" s="642"/>
      <c r="AB245" s="325"/>
      <c r="AC245" s="24"/>
      <c r="AD245" s="24"/>
      <c r="AE245" s="24"/>
      <c r="AF245" s="290"/>
      <c r="AG245" s="281"/>
      <c r="AH245" s="60"/>
      <c r="AI245" s="60"/>
      <c r="AJ245" s="60"/>
      <c r="AK245" s="60"/>
      <c r="AL245" s="60"/>
      <c r="AM245" s="24"/>
      <c r="AN245" s="24"/>
      <c r="AO245" s="24"/>
      <c r="AP245" s="24"/>
      <c r="AQ245" s="24"/>
      <c r="AR245" s="60"/>
      <c r="AS245" s="60"/>
      <c r="AT245" s="60"/>
      <c r="AU245" s="24"/>
      <c r="AV245" s="24"/>
      <c r="AW245" s="24"/>
      <c r="AX245" s="24"/>
      <c r="AY245" s="24"/>
      <c r="AZ245" s="24"/>
      <c r="BA245" s="24"/>
      <c r="BB245" s="58"/>
      <c r="BC245" s="26"/>
      <c r="BD245" s="26"/>
      <c r="BE245" s="57"/>
      <c r="BF245" s="59"/>
      <c r="BG245" s="57"/>
      <c r="BH245" s="59"/>
    </row>
    <row r="246" spans="1:128" s="25" customFormat="1" ht="23.25" hidden="1" customHeight="1" thickBot="1" x14ac:dyDescent="0.25">
      <c r="A246" s="628"/>
      <c r="B246" s="298"/>
      <c r="C246" s="367" t="str">
        <f>'CONTEXTO E IDENTIFICACIÓN'!D$102</f>
        <v>Gestión Administrativa</v>
      </c>
      <c r="D246" s="367" t="str">
        <f>'CONTEXTO E IDENTIFICACIÓN'!F$102</f>
        <v>Gestión de Servicios</v>
      </c>
      <c r="E246" s="631"/>
      <c r="F246" s="634"/>
      <c r="G246" s="637"/>
      <c r="H246" s="319">
        <v>4</v>
      </c>
      <c r="I246" s="292"/>
      <c r="J246" s="293"/>
      <c r="K246" s="293"/>
      <c r="L246" s="275" t="str">
        <f t="shared" si="57"/>
        <v xml:space="preserve">  </v>
      </c>
      <c r="M246" s="292"/>
      <c r="N246" s="294"/>
      <c r="O246" s="256"/>
      <c r="P246" s="253" t="str">
        <f>+IF(O246=FÓRMULAS!$E$4,FÓRMULAS!$F$4,IF(O246=FÓRMULAS!$E$5,FÓRMULAS!$F$5,IF(O246=FÓRMULAS!$E$6,FÓRMULAS!$F$6,"")))</f>
        <v/>
      </c>
      <c r="Q246" s="253" t="str">
        <f>+IF(OR(O246=FÓRMULAS!$O$4,O246=FÓRMULAS!$O$5),FÓRMULAS!$P$5,IF(O246=FÓRMULAS!$O$6,FÓRMULAS!$P$6,""))</f>
        <v/>
      </c>
      <c r="R246" s="256"/>
      <c r="S246" s="253" t="str">
        <f>+IF(R246=FÓRMULAS!$H$4,FÓRMULAS!$I$4,IF(R246=FÓRMULAS!$H$5,FÓRMULAS!$I$5,""))</f>
        <v/>
      </c>
      <c r="T246" s="261"/>
      <c r="U246" s="261"/>
      <c r="V246" s="261"/>
      <c r="W246" s="253" t="str">
        <f t="shared" si="58"/>
        <v/>
      </c>
      <c r="X246" s="253">
        <f>IF(Q246=FÓRMULAS!$P$5,F$243-(F$243*W246),F$243)</f>
        <v>0.2</v>
      </c>
      <c r="Y246" s="323">
        <f>IF(Q246=FÓRMULAS!$P$6,G$243-(G$243*W246),G$243)</f>
        <v>0.6</v>
      </c>
      <c r="Z246" s="640"/>
      <c r="AA246" s="643"/>
      <c r="AB246" s="326"/>
      <c r="AC246" s="294"/>
      <c r="AD246" s="294"/>
      <c r="AE246" s="294"/>
      <c r="AF246" s="295"/>
      <c r="AG246" s="281"/>
      <c r="AH246" s="60"/>
      <c r="AI246" s="60"/>
      <c r="AJ246" s="60"/>
      <c r="AK246" s="60"/>
      <c r="AL246" s="60"/>
      <c r="AM246" s="24"/>
      <c r="AN246" s="24"/>
      <c r="AO246" s="24"/>
      <c r="AP246" s="24"/>
      <c r="AQ246" s="24"/>
      <c r="AR246" s="60"/>
      <c r="AS246" s="60"/>
      <c r="AT246" s="60"/>
      <c r="AU246" s="24"/>
      <c r="AV246" s="24"/>
      <c r="AW246" s="24"/>
      <c r="AX246" s="24"/>
      <c r="AY246" s="24"/>
      <c r="AZ246" s="24"/>
      <c r="BA246" s="24"/>
      <c r="BB246" s="58"/>
      <c r="BC246" s="26"/>
      <c r="BD246" s="26"/>
      <c r="BE246" s="57"/>
      <c r="BF246" s="59"/>
      <c r="BG246" s="57"/>
      <c r="BH246" s="59"/>
    </row>
    <row r="247" spans="1:128" s="25" customFormat="1" ht="174.75" hidden="1" customHeight="1" x14ac:dyDescent="0.2">
      <c r="A247" s="626" t="str">
        <f>'CONTEXTO E IDENTIFICACIÓN'!A103</f>
        <v>R49</v>
      </c>
      <c r="B247" s="285" t="s">
        <v>53</v>
      </c>
      <c r="C247" s="365" t="str">
        <f>'CONTEXTO E IDENTIFICACIÓN'!D$103</f>
        <v>Gestión de Sistemas de Información e Infraestructura</v>
      </c>
      <c r="D247" s="365" t="str">
        <f>'CONTEXTO E IDENTIFICACIÓN'!F$103</f>
        <v>Gestión de la Infraestructura</v>
      </c>
      <c r="E247" s="629" t="str">
        <f>'CONTEXTO E IDENTIFICACIÓN'!N103</f>
        <v>Posibilidad de pérdida Reputacional por incumplimiento en los acuerdos de niveles de servicio del proceso, debido a:
1. Casos no registrados en la mesa de servicios del Instituto
2. Demoras en la contratación
3. Insuficiente personal (funcionarios y contratistas) para atender las solicitudes de soporte de usuario final
4. Niveles bajos o ausencia de seguimientos a las solicitudes de atención
5. Errores en la tipificación de las solicitudes en cuanto a urgencia y prioridad
6. Registro de solicitudes con alta complejidad que requieren esfuerzo de desarrollo o implementaciones de infraestructura no disponible
8. Ataques a la infraestructura tecnológica por agentes externos o internos</v>
      </c>
      <c r="F247" s="632">
        <f>'PROB E IMPACTO INHERENTE'!H57</f>
        <v>1</v>
      </c>
      <c r="G247" s="635">
        <f>'PROB E IMPACTO INHERENTE'!P57</f>
        <v>0.6</v>
      </c>
      <c r="H247" s="317">
        <v>1</v>
      </c>
      <c r="I247" s="286" t="s">
        <v>1014</v>
      </c>
      <c r="J247" s="286" t="s">
        <v>1014</v>
      </c>
      <c r="K247" s="287" t="s">
        <v>1015</v>
      </c>
      <c r="L247" s="275" t="str">
        <f t="shared" si="57"/>
        <v>Los Ingenieros de sistemas de cada Dirección Territorial y el Líder de mesa de servicios,  Los Ingenieros de sistemas de cada Dirección Territorial y el Líder de mesa de servicios,  mensualmente, verifican el estado de las solicitudes de atención, así como los seguimientos asociados a aquellas en estado 'No resuelto', con el objetivo de identificar los motivos por los cuales no se ha dado solución. En caso de encontrar solicitudes no resueltas en los plazos de los Acuerdos de Niveles de Servicio (ANS), se realiza un informe para la diercción de tecnología, para la generación de un plan de atención de solicitudes.</v>
      </c>
      <c r="M247" s="286" t="s">
        <v>255</v>
      </c>
      <c r="N247" s="288" t="s">
        <v>7</v>
      </c>
      <c r="O247" s="254" t="s">
        <v>16</v>
      </c>
      <c r="P247" s="251">
        <f>+IF(O247=FÓRMULAS!$E$4,FÓRMULAS!$F$4,IF(O247=FÓRMULAS!$E$5,FÓRMULAS!$F$5,IF(O247=FÓRMULAS!$E$6,FÓRMULAS!$F$6,"")))</f>
        <v>0.25</v>
      </c>
      <c r="Q247" s="251" t="str">
        <f>+IF(OR(O247=FÓRMULAS!$O$4,O247=FÓRMULAS!$O$5),FÓRMULAS!$P$5,IF(O247=FÓRMULAS!$O$6,FÓRMULAS!$P$6,""))</f>
        <v>Probabilidad</v>
      </c>
      <c r="R247" s="254" t="s">
        <v>103</v>
      </c>
      <c r="S247" s="251">
        <f>+IF(R247=FÓRMULAS!$H$4,FÓRMULAS!$I$4,IF(R247=FÓRMULAS!$H$5,FÓRMULAS!$I$5,""))</f>
        <v>0.15</v>
      </c>
      <c r="T247" s="259" t="s">
        <v>902</v>
      </c>
      <c r="U247" s="259" t="s">
        <v>903</v>
      </c>
      <c r="V247" s="259" t="s">
        <v>904</v>
      </c>
      <c r="W247" s="251">
        <f t="shared" si="58"/>
        <v>0.4</v>
      </c>
      <c r="X247" s="251">
        <f>IF(Q247=FÓRMULAS!$P$5,F$247-(F$247*W247),F$247)</f>
        <v>0.6</v>
      </c>
      <c r="Y247" s="321">
        <f>IF(Q247=FÓRMULAS!$P$6,G$247-(G$247*W247),G$247)</f>
        <v>0.6</v>
      </c>
      <c r="Z247" s="638">
        <f t="shared" ref="Z247:AA247" si="74">+IF(X250="","",X250)</f>
        <v>1</v>
      </c>
      <c r="AA247" s="641">
        <f t="shared" si="74"/>
        <v>0.6</v>
      </c>
      <c r="AB247" s="324">
        <v>12</v>
      </c>
      <c r="AC247" s="288">
        <v>3</v>
      </c>
      <c r="AD247" s="288">
        <v>3</v>
      </c>
      <c r="AE247" s="288">
        <v>3</v>
      </c>
      <c r="AF247" s="289">
        <v>3</v>
      </c>
      <c r="AG247" s="281" t="s">
        <v>19</v>
      </c>
      <c r="AH247" s="24" t="s">
        <v>16</v>
      </c>
      <c r="AI247" s="24" t="s">
        <v>6</v>
      </c>
      <c r="AJ247" s="24" t="s">
        <v>6</v>
      </c>
      <c r="AK247" s="24" t="s">
        <v>6</v>
      </c>
      <c r="AL247" s="24" t="s">
        <v>23</v>
      </c>
      <c r="AM247" s="24" t="s">
        <v>103</v>
      </c>
      <c r="AN247" s="24" t="s">
        <v>87</v>
      </c>
      <c r="AO247" s="24" t="s">
        <v>89</v>
      </c>
      <c r="AP247" s="24" t="s">
        <v>91</v>
      </c>
      <c r="AQ247" s="24" t="s">
        <v>99</v>
      </c>
      <c r="AR247" s="51" t="s">
        <v>94</v>
      </c>
      <c r="AS247" s="51" t="s">
        <v>96</v>
      </c>
      <c r="AT247" s="51" t="s">
        <v>98</v>
      </c>
      <c r="AU247" s="24">
        <v>15</v>
      </c>
      <c r="AV247" s="24">
        <v>15</v>
      </c>
      <c r="AW247" s="24">
        <v>15</v>
      </c>
      <c r="AX247" s="24">
        <v>15</v>
      </c>
      <c r="AY247" s="24">
        <v>15</v>
      </c>
      <c r="AZ247" s="24">
        <v>15</v>
      </c>
      <c r="BA247" s="24">
        <v>10</v>
      </c>
      <c r="BB247" s="49">
        <v>100</v>
      </c>
      <c r="BC247" s="26" t="s">
        <v>138</v>
      </c>
      <c r="BD247" s="26" t="s">
        <v>138</v>
      </c>
      <c r="BE247" s="50">
        <v>2</v>
      </c>
      <c r="BF247" s="48">
        <v>2</v>
      </c>
      <c r="BG247" s="50">
        <v>2</v>
      </c>
      <c r="BH247" s="48">
        <v>2</v>
      </c>
      <c r="BI247" s="39"/>
      <c r="BJ247" s="39"/>
      <c r="BK247" s="39"/>
      <c r="BL247" s="39"/>
      <c r="BM247" s="39"/>
      <c r="BN247" s="39"/>
      <c r="BO247" s="39"/>
      <c r="BP247" s="39"/>
      <c r="BQ247" s="39"/>
      <c r="BR247" s="39"/>
      <c r="BS247" s="39"/>
      <c r="BT247" s="39"/>
      <c r="BU247" s="39"/>
      <c r="BV247" s="39"/>
      <c r="BW247" s="39"/>
      <c r="BX247" s="39"/>
      <c r="BY247" s="39"/>
      <c r="BZ247" s="39"/>
      <c r="CA247" s="39"/>
      <c r="CB247" s="39"/>
      <c r="CC247" s="39"/>
      <c r="CD247" s="39"/>
      <c r="CE247" s="39"/>
      <c r="CF247" s="39"/>
      <c r="CG247" s="39"/>
      <c r="CH247" s="39"/>
      <c r="CI247" s="39"/>
      <c r="CJ247" s="39"/>
      <c r="CK247" s="39"/>
      <c r="CL247" s="39"/>
      <c r="CM247" s="39"/>
      <c r="CN247" s="39"/>
      <c r="CO247" s="39"/>
      <c r="CP247" s="39"/>
      <c r="CQ247" s="39"/>
      <c r="CR247" s="39"/>
      <c r="CS247" s="39"/>
      <c r="CT247" s="39"/>
      <c r="CU247" s="39"/>
      <c r="CV247" s="39"/>
      <c r="CW247" s="39"/>
      <c r="CX247" s="39"/>
      <c r="CY247" s="39"/>
      <c r="CZ247" s="39"/>
      <c r="DA247" s="39"/>
      <c r="DB247" s="39"/>
      <c r="DC247" s="39"/>
      <c r="DD247" s="39"/>
      <c r="DE247" s="39"/>
      <c r="DF247" s="39"/>
      <c r="DG247" s="39"/>
      <c r="DH247" s="39"/>
      <c r="DI247" s="39"/>
      <c r="DJ247" s="39"/>
      <c r="DK247" s="39"/>
      <c r="DL247" s="39"/>
      <c r="DM247" s="39"/>
      <c r="DN247" s="39"/>
      <c r="DO247" s="39"/>
      <c r="DP247" s="39"/>
      <c r="DQ247" s="39"/>
      <c r="DR247" s="39"/>
      <c r="DS247" s="39"/>
      <c r="DT247" s="39"/>
      <c r="DU247" s="39"/>
      <c r="DV247" s="39"/>
      <c r="DW247" s="39"/>
      <c r="DX247" s="39"/>
    </row>
    <row r="248" spans="1:128" s="25" customFormat="1" ht="21.75" hidden="1" customHeight="1" x14ac:dyDescent="0.2">
      <c r="A248" s="627"/>
      <c r="B248" s="27"/>
      <c r="C248" s="366" t="str">
        <f>'CONTEXTO E IDENTIFICACIÓN'!D$103</f>
        <v>Gestión de Sistemas de Información e Infraestructura</v>
      </c>
      <c r="D248" s="366" t="str">
        <f>'CONTEXTO E IDENTIFICACIÓN'!F$103</f>
        <v>Gestión de la Infraestructura</v>
      </c>
      <c r="E248" s="630"/>
      <c r="F248" s="633"/>
      <c r="G248" s="636"/>
      <c r="H248" s="318">
        <v>2</v>
      </c>
      <c r="I248" s="274"/>
      <c r="J248" s="494"/>
      <c r="K248" s="275"/>
      <c r="L248" s="275" t="str">
        <f t="shared" ref="L248:L291" si="75">+CONCATENATE(I248," ",J248," ",K248)</f>
        <v xml:space="preserve">  </v>
      </c>
      <c r="M248" s="274"/>
      <c r="N248" s="24"/>
      <c r="O248" s="255"/>
      <c r="P248" s="252" t="str">
        <f>+IF(O248=FÓRMULAS!$E$4,FÓRMULAS!$F$4,IF(O248=FÓRMULAS!$E$5,FÓRMULAS!$F$5,IF(O248=FÓRMULAS!$E$6,FÓRMULAS!$F$6,"")))</f>
        <v/>
      </c>
      <c r="Q248" s="252" t="str">
        <f>+IF(OR(O248=FÓRMULAS!$O$4,O248=FÓRMULAS!$O$5),FÓRMULAS!$P$5,IF(O248=FÓRMULAS!$O$6,FÓRMULAS!$P$6,""))</f>
        <v/>
      </c>
      <c r="R248" s="255"/>
      <c r="S248" s="252" t="str">
        <f>+IF(R248=FÓRMULAS!$H$4,FÓRMULAS!$I$4,IF(R248=FÓRMULAS!$H$5,FÓRMULAS!$I$5,""))</f>
        <v/>
      </c>
      <c r="T248" s="260"/>
      <c r="U248" s="260"/>
      <c r="V248" s="260"/>
      <c r="W248" s="252" t="str">
        <f t="shared" si="58"/>
        <v/>
      </c>
      <c r="X248" s="252">
        <f>IF(Q248=FÓRMULAS!$P$5,F$247-(F$247*W248),F$247)</f>
        <v>1</v>
      </c>
      <c r="Y248" s="322">
        <f>IF(Q248=FÓRMULAS!$P$6,G$247-(G$247*W248),G$247)</f>
        <v>0.6</v>
      </c>
      <c r="Z248" s="639"/>
      <c r="AA248" s="642"/>
      <c r="AB248" s="325"/>
      <c r="AC248" s="24"/>
      <c r="AD248" s="24"/>
      <c r="AE248" s="24"/>
      <c r="AF248" s="290"/>
      <c r="AG248" s="281"/>
      <c r="AH248" s="24"/>
      <c r="AI248" s="24"/>
      <c r="AJ248" s="24"/>
      <c r="AK248" s="24"/>
      <c r="AL248" s="24"/>
      <c r="AM248" s="24"/>
      <c r="AN248" s="24"/>
      <c r="AO248" s="24"/>
      <c r="AP248" s="24"/>
      <c r="AQ248" s="24"/>
      <c r="AR248" s="60"/>
      <c r="AS248" s="60"/>
      <c r="AT248" s="60"/>
      <c r="AU248" s="24"/>
      <c r="AV248" s="24"/>
      <c r="AW248" s="24"/>
      <c r="AX248" s="24"/>
      <c r="AY248" s="24"/>
      <c r="AZ248" s="24"/>
      <c r="BA248" s="24"/>
      <c r="BB248" s="58"/>
      <c r="BC248" s="26"/>
      <c r="BD248" s="26"/>
      <c r="BE248" s="57"/>
      <c r="BF248" s="59"/>
      <c r="BG248" s="57"/>
      <c r="BH248" s="59"/>
      <c r="BI248" s="39"/>
      <c r="BJ248" s="39"/>
      <c r="BK248" s="39"/>
      <c r="BL248" s="39"/>
      <c r="BM248" s="39"/>
      <c r="BN248" s="39"/>
      <c r="BO248" s="39"/>
      <c r="BP248" s="39"/>
      <c r="BQ248" s="39"/>
      <c r="BR248" s="39"/>
      <c r="BS248" s="39"/>
      <c r="BT248" s="39"/>
      <c r="BU248" s="39"/>
      <c r="BV248" s="39"/>
      <c r="BW248" s="39"/>
      <c r="BX248" s="39"/>
      <c r="BY248" s="39"/>
      <c r="BZ248" s="39"/>
      <c r="CA248" s="39"/>
      <c r="CB248" s="39"/>
      <c r="CC248" s="39"/>
      <c r="CD248" s="39"/>
      <c r="CE248" s="39"/>
      <c r="CF248" s="39"/>
      <c r="CG248" s="39"/>
      <c r="CH248" s="39"/>
      <c r="CI248" s="39"/>
      <c r="CJ248" s="39"/>
      <c r="CK248" s="39"/>
      <c r="CL248" s="39"/>
      <c r="CM248" s="39"/>
      <c r="CN248" s="39"/>
      <c r="CO248" s="39"/>
      <c r="CP248" s="39"/>
      <c r="CQ248" s="39"/>
      <c r="CR248" s="39"/>
      <c r="CS248" s="39"/>
      <c r="CT248" s="39"/>
      <c r="CU248" s="39"/>
      <c r="CV248" s="39"/>
      <c r="CW248" s="39"/>
      <c r="CX248" s="39"/>
      <c r="CY248" s="39"/>
      <c r="CZ248" s="39"/>
      <c r="DA248" s="39"/>
      <c r="DB248" s="39"/>
      <c r="DC248" s="39"/>
      <c r="DD248" s="39"/>
      <c r="DE248" s="39"/>
      <c r="DF248" s="39"/>
      <c r="DG248" s="39"/>
      <c r="DH248" s="39"/>
      <c r="DI248" s="39"/>
      <c r="DJ248" s="39"/>
      <c r="DK248" s="39"/>
      <c r="DL248" s="39"/>
      <c r="DM248" s="39"/>
      <c r="DN248" s="39"/>
      <c r="DO248" s="39"/>
      <c r="DP248" s="39"/>
      <c r="DQ248" s="39"/>
      <c r="DR248" s="39"/>
      <c r="DS248" s="39"/>
      <c r="DT248" s="39"/>
      <c r="DU248" s="39"/>
      <c r="DV248" s="39"/>
      <c r="DW248" s="39"/>
      <c r="DX248" s="39"/>
    </row>
    <row r="249" spans="1:128" s="25" customFormat="1" ht="20.25" hidden="1" customHeight="1" x14ac:dyDescent="0.2">
      <c r="A249" s="627"/>
      <c r="B249" s="27"/>
      <c r="C249" s="366" t="str">
        <f>'CONTEXTO E IDENTIFICACIÓN'!D$103</f>
        <v>Gestión de Sistemas de Información e Infraestructura</v>
      </c>
      <c r="D249" s="366" t="str">
        <f>'CONTEXTO E IDENTIFICACIÓN'!F$103</f>
        <v>Gestión de la Infraestructura</v>
      </c>
      <c r="E249" s="630"/>
      <c r="F249" s="633"/>
      <c r="G249" s="636"/>
      <c r="H249" s="318">
        <v>3</v>
      </c>
      <c r="I249" s="274"/>
      <c r="J249" s="494"/>
      <c r="K249" s="275"/>
      <c r="L249" s="275" t="str">
        <f t="shared" si="75"/>
        <v xml:space="preserve">  </v>
      </c>
      <c r="M249" s="274"/>
      <c r="N249" s="24"/>
      <c r="O249" s="255"/>
      <c r="P249" s="252" t="str">
        <f>+IF(O249=FÓRMULAS!$E$4,FÓRMULAS!$F$4,IF(O249=FÓRMULAS!$E$5,FÓRMULAS!$F$5,IF(O249=FÓRMULAS!$E$6,FÓRMULAS!$F$6,"")))</f>
        <v/>
      </c>
      <c r="Q249" s="252" t="str">
        <f>+IF(OR(O249=FÓRMULAS!$O$4,O249=FÓRMULAS!$O$5),FÓRMULAS!$P$5,IF(O249=FÓRMULAS!$O$6,FÓRMULAS!$P$6,""))</f>
        <v/>
      </c>
      <c r="R249" s="255"/>
      <c r="S249" s="252" t="str">
        <f>+IF(R249=FÓRMULAS!$H$4,FÓRMULAS!$I$4,IF(R249=FÓRMULAS!$H$5,FÓRMULAS!$I$5,""))</f>
        <v/>
      </c>
      <c r="T249" s="260"/>
      <c r="U249" s="260"/>
      <c r="V249" s="260"/>
      <c r="W249" s="252" t="str">
        <f t="shared" ref="W249:W293" si="76">+IFERROR(P249+S249,"")</f>
        <v/>
      </c>
      <c r="X249" s="252">
        <f>IF(Q249=FÓRMULAS!$P$5,F$247-(F$247*W249),F$247)</f>
        <v>1</v>
      </c>
      <c r="Y249" s="322">
        <f>IF(Q249=FÓRMULAS!$P$6,G$247-(G$247*W249),G$247)</f>
        <v>0.6</v>
      </c>
      <c r="Z249" s="639"/>
      <c r="AA249" s="642"/>
      <c r="AB249" s="325"/>
      <c r="AC249" s="24"/>
      <c r="AD249" s="24"/>
      <c r="AE249" s="24"/>
      <c r="AF249" s="290"/>
      <c r="AG249" s="281"/>
      <c r="AH249" s="24"/>
      <c r="AI249" s="24"/>
      <c r="AJ249" s="24"/>
      <c r="AK249" s="24"/>
      <c r="AL249" s="24"/>
      <c r="AM249" s="24"/>
      <c r="AN249" s="24"/>
      <c r="AO249" s="24"/>
      <c r="AP249" s="24"/>
      <c r="AQ249" s="24"/>
      <c r="AR249" s="60"/>
      <c r="AS249" s="60"/>
      <c r="AT249" s="60"/>
      <c r="AU249" s="24"/>
      <c r="AV249" s="24"/>
      <c r="AW249" s="24"/>
      <c r="AX249" s="24"/>
      <c r="AY249" s="24"/>
      <c r="AZ249" s="24"/>
      <c r="BA249" s="24"/>
      <c r="BB249" s="58"/>
      <c r="BC249" s="26"/>
      <c r="BD249" s="26"/>
      <c r="BE249" s="57"/>
      <c r="BF249" s="59"/>
      <c r="BG249" s="57"/>
      <c r="BH249" s="59"/>
      <c r="BI249" s="39"/>
      <c r="BJ249" s="39"/>
      <c r="BK249" s="39"/>
      <c r="BL249" s="39"/>
      <c r="BM249" s="39"/>
      <c r="BN249" s="39"/>
      <c r="BO249" s="39"/>
      <c r="BP249" s="39"/>
      <c r="BQ249" s="39"/>
      <c r="BR249" s="39"/>
      <c r="BS249" s="39"/>
      <c r="BT249" s="39"/>
      <c r="BU249" s="39"/>
      <c r="BV249" s="39"/>
      <c r="BW249" s="39"/>
      <c r="BX249" s="39"/>
      <c r="BY249" s="39"/>
      <c r="BZ249" s="39"/>
      <c r="CA249" s="39"/>
      <c r="CB249" s="39"/>
      <c r="CC249" s="39"/>
      <c r="CD249" s="39"/>
      <c r="CE249" s="39"/>
      <c r="CF249" s="39"/>
      <c r="CG249" s="39"/>
      <c r="CH249" s="39"/>
      <c r="CI249" s="39"/>
      <c r="CJ249" s="39"/>
      <c r="CK249" s="39"/>
      <c r="CL249" s="39"/>
      <c r="CM249" s="39"/>
      <c r="CN249" s="39"/>
      <c r="CO249" s="39"/>
      <c r="CP249" s="39"/>
      <c r="CQ249" s="39"/>
      <c r="CR249" s="39"/>
      <c r="CS249" s="39"/>
      <c r="CT249" s="39"/>
      <c r="CU249" s="39"/>
      <c r="CV249" s="39"/>
      <c r="CW249" s="39"/>
      <c r="CX249" s="39"/>
      <c r="CY249" s="39"/>
      <c r="CZ249" s="39"/>
      <c r="DA249" s="39"/>
      <c r="DB249" s="39"/>
      <c r="DC249" s="39"/>
      <c r="DD249" s="39"/>
      <c r="DE249" s="39"/>
      <c r="DF249" s="39"/>
      <c r="DG249" s="39"/>
      <c r="DH249" s="39"/>
      <c r="DI249" s="39"/>
      <c r="DJ249" s="39"/>
      <c r="DK249" s="39"/>
      <c r="DL249" s="39"/>
      <c r="DM249" s="39"/>
      <c r="DN249" s="39"/>
      <c r="DO249" s="39"/>
      <c r="DP249" s="39"/>
      <c r="DQ249" s="39"/>
      <c r="DR249" s="39"/>
      <c r="DS249" s="39"/>
      <c r="DT249" s="39"/>
      <c r="DU249" s="39"/>
      <c r="DV249" s="39"/>
      <c r="DW249" s="39"/>
      <c r="DX249" s="39"/>
    </row>
    <row r="250" spans="1:128" s="25" customFormat="1" ht="18" hidden="1" customHeight="1" thickBot="1" x14ac:dyDescent="0.25">
      <c r="A250" s="628"/>
      <c r="B250" s="291"/>
      <c r="C250" s="367" t="str">
        <f>'CONTEXTO E IDENTIFICACIÓN'!D$103</f>
        <v>Gestión de Sistemas de Información e Infraestructura</v>
      </c>
      <c r="D250" s="367" t="str">
        <f>'CONTEXTO E IDENTIFICACIÓN'!F$103</f>
        <v>Gestión de la Infraestructura</v>
      </c>
      <c r="E250" s="631"/>
      <c r="F250" s="634"/>
      <c r="G250" s="637"/>
      <c r="H250" s="319">
        <v>4</v>
      </c>
      <c r="I250" s="292"/>
      <c r="J250" s="292"/>
      <c r="K250" s="293"/>
      <c r="L250" s="275" t="str">
        <f t="shared" si="75"/>
        <v xml:space="preserve">  </v>
      </c>
      <c r="M250" s="292"/>
      <c r="N250" s="294"/>
      <c r="O250" s="256"/>
      <c r="P250" s="253" t="str">
        <f>+IF(O250=FÓRMULAS!$E$4,FÓRMULAS!$F$4,IF(O250=FÓRMULAS!$E$5,FÓRMULAS!$F$5,IF(O250=FÓRMULAS!$E$6,FÓRMULAS!$F$6,"")))</f>
        <v/>
      </c>
      <c r="Q250" s="253" t="str">
        <f>+IF(OR(O250=FÓRMULAS!$O$4,O250=FÓRMULAS!$O$5),FÓRMULAS!$P$5,IF(O250=FÓRMULAS!$O$6,FÓRMULAS!$P$6,""))</f>
        <v/>
      </c>
      <c r="R250" s="256"/>
      <c r="S250" s="253" t="str">
        <f>+IF(R250=FÓRMULAS!$H$4,FÓRMULAS!$I$4,IF(R250=FÓRMULAS!$H$5,FÓRMULAS!$I$5,""))</f>
        <v/>
      </c>
      <c r="T250" s="261"/>
      <c r="U250" s="261"/>
      <c r="V250" s="261"/>
      <c r="W250" s="253" t="str">
        <f t="shared" si="76"/>
        <v/>
      </c>
      <c r="X250" s="253">
        <f>IF(Q250=FÓRMULAS!$P$5,F$247-(F$247*W250),F$247)</f>
        <v>1</v>
      </c>
      <c r="Y250" s="323">
        <f>IF(Q250=FÓRMULAS!$P$6,G$247-(G$247*W250),G$247)</f>
        <v>0.6</v>
      </c>
      <c r="Z250" s="640"/>
      <c r="AA250" s="643"/>
      <c r="AB250" s="326"/>
      <c r="AC250" s="294"/>
      <c r="AD250" s="294"/>
      <c r="AE250" s="294"/>
      <c r="AF250" s="295"/>
      <c r="AG250" s="281"/>
      <c r="AH250" s="24"/>
      <c r="AI250" s="24"/>
      <c r="AJ250" s="24"/>
      <c r="AK250" s="24"/>
      <c r="AL250" s="24"/>
      <c r="AM250" s="24"/>
      <c r="AN250" s="24"/>
      <c r="AO250" s="24"/>
      <c r="AP250" s="24"/>
      <c r="AQ250" s="24"/>
      <c r="AR250" s="60"/>
      <c r="AS250" s="60"/>
      <c r="AT250" s="60"/>
      <c r="AU250" s="24"/>
      <c r="AV250" s="24"/>
      <c r="AW250" s="24"/>
      <c r="AX250" s="24"/>
      <c r="AY250" s="24"/>
      <c r="AZ250" s="24"/>
      <c r="BA250" s="24"/>
      <c r="BB250" s="58"/>
      <c r="BC250" s="26"/>
      <c r="BD250" s="26"/>
      <c r="BE250" s="57"/>
      <c r="BF250" s="59"/>
      <c r="BG250" s="57"/>
      <c r="BH250" s="59"/>
      <c r="BI250" s="39"/>
      <c r="BJ250" s="39"/>
      <c r="BK250" s="39"/>
      <c r="BL250" s="39"/>
      <c r="BM250" s="39"/>
      <c r="BN250" s="39"/>
      <c r="BO250" s="39"/>
      <c r="BP250" s="39"/>
      <c r="BQ250" s="39"/>
      <c r="BR250" s="39"/>
      <c r="BS250" s="39"/>
      <c r="BT250" s="39"/>
      <c r="BU250" s="39"/>
      <c r="BV250" s="39"/>
      <c r="BW250" s="39"/>
      <c r="BX250" s="39"/>
      <c r="BY250" s="39"/>
      <c r="BZ250" s="39"/>
      <c r="CA250" s="39"/>
      <c r="CB250" s="39"/>
      <c r="CC250" s="39"/>
      <c r="CD250" s="39"/>
      <c r="CE250" s="39"/>
      <c r="CF250" s="39"/>
      <c r="CG250" s="39"/>
      <c r="CH250" s="39"/>
      <c r="CI250" s="39"/>
      <c r="CJ250" s="39"/>
      <c r="CK250" s="39"/>
      <c r="CL250" s="39"/>
      <c r="CM250" s="39"/>
      <c r="CN250" s="39"/>
      <c r="CO250" s="39"/>
      <c r="CP250" s="39"/>
      <c r="CQ250" s="39"/>
      <c r="CR250" s="39"/>
      <c r="CS250" s="39"/>
      <c r="CT250" s="39"/>
      <c r="CU250" s="39"/>
      <c r="CV250" s="39"/>
      <c r="CW250" s="39"/>
      <c r="CX250" s="39"/>
      <c r="CY250" s="39"/>
      <c r="CZ250" s="39"/>
      <c r="DA250" s="39"/>
      <c r="DB250" s="39"/>
      <c r="DC250" s="39"/>
      <c r="DD250" s="39"/>
      <c r="DE250" s="39"/>
      <c r="DF250" s="39"/>
      <c r="DG250" s="39"/>
      <c r="DH250" s="39"/>
      <c r="DI250" s="39"/>
      <c r="DJ250" s="39"/>
      <c r="DK250" s="39"/>
      <c r="DL250" s="39"/>
      <c r="DM250" s="39"/>
      <c r="DN250" s="39"/>
      <c r="DO250" s="39"/>
      <c r="DP250" s="39"/>
      <c r="DQ250" s="39"/>
      <c r="DR250" s="39"/>
      <c r="DS250" s="39"/>
      <c r="DT250" s="39"/>
      <c r="DU250" s="39"/>
      <c r="DV250" s="39"/>
      <c r="DW250" s="39"/>
      <c r="DX250" s="39"/>
    </row>
    <row r="251" spans="1:128" s="25" customFormat="1" ht="127.7" hidden="1" customHeight="1" x14ac:dyDescent="0.2">
      <c r="A251" s="626" t="str">
        <f>'CONTEXTO E IDENTIFICACIÓN'!A104</f>
        <v>R50</v>
      </c>
      <c r="B251" s="285" t="s">
        <v>53</v>
      </c>
      <c r="C251" s="365" t="str">
        <f>'CONTEXTO E IDENTIFICACIÓN'!D$104</f>
        <v>Gestión de Sistemas de Información e Infraestructura</v>
      </c>
      <c r="D251" s="365" t="str">
        <f>'CONTEXTO E IDENTIFICACIÓN'!F$104</f>
        <v>Gestión de la Infraestructura</v>
      </c>
      <c r="E251" s="629" t="str">
        <f>'CONTEXTO E IDENTIFICACIÓN'!N104</f>
        <v xml:space="preserve">Posibilidad de pérdida Reputacional por inoportunidad en la ejecución de mantenimientos preventivos de la infraestructura tecnológica de la entidad debido a:
1. Mala o ausente programación de mantenimientos
2. Falta de recursos para la adquisición de insumos para la realización de mantenimientos
3. Ausencia o inasistencia del personal crítico de DTIC,  cuyo conocimiento especializado es requerido para el desarrollo de la jornada normal de trabajo </v>
      </c>
      <c r="F251" s="632">
        <f>'PROB E IMPACTO INHERENTE'!H58</f>
        <v>0.2</v>
      </c>
      <c r="G251" s="635">
        <f>'PROB E IMPACTO INHERENTE'!P58</f>
        <v>0.8</v>
      </c>
      <c r="H251" s="317">
        <v>1</v>
      </c>
      <c r="I251" s="286" t="s">
        <v>1018</v>
      </c>
      <c r="J251" s="286" t="s">
        <v>1018</v>
      </c>
      <c r="K251" s="287" t="s">
        <v>1019</v>
      </c>
      <c r="L251" s="275" t="str">
        <f t="shared" si="75"/>
        <v>El Profesional designado de la subdirección,  El Profesional designado de la subdirección,  semestralmente  realiza seguimiento al cronograma de mantenimientos preventivos de la infraestructura tecnológica programados en la vigencia, con el fin de asegurar la disponibilidad de los servicios de TI. En caso de identificar retrasos se informa a la jefatura de la OITpara que se realicen las gestiones pertinentes para efectuar las actividades.</v>
      </c>
      <c r="M251" s="286" t="s">
        <v>165</v>
      </c>
      <c r="N251" s="288" t="s">
        <v>7</v>
      </c>
      <c r="O251" s="254" t="s">
        <v>16</v>
      </c>
      <c r="P251" s="251">
        <f>+IF(O251=FÓRMULAS!$E$4,FÓRMULAS!$F$4,IF(O251=FÓRMULAS!$E$5,FÓRMULAS!$F$5,IF(O251=FÓRMULAS!$E$6,FÓRMULAS!$F$6,"")))</f>
        <v>0.25</v>
      </c>
      <c r="Q251" s="251" t="str">
        <f>+IF(OR(O251=FÓRMULAS!$O$4,O251=FÓRMULAS!$O$5),FÓRMULAS!$P$5,IF(O251=FÓRMULAS!$O$6,FÓRMULAS!$P$6,""))</f>
        <v>Probabilidad</v>
      </c>
      <c r="R251" s="254" t="s">
        <v>103</v>
      </c>
      <c r="S251" s="251">
        <f>+IF(R251=FÓRMULAS!$H$4,FÓRMULAS!$I$4,IF(R251=FÓRMULAS!$H$5,FÓRMULAS!$I$5,""))</f>
        <v>0.15</v>
      </c>
      <c r="T251" s="259" t="s">
        <v>902</v>
      </c>
      <c r="U251" s="259" t="s">
        <v>903</v>
      </c>
      <c r="V251" s="259" t="s">
        <v>904</v>
      </c>
      <c r="W251" s="251">
        <f t="shared" si="76"/>
        <v>0.4</v>
      </c>
      <c r="X251" s="251">
        <f>IF(Q251=FÓRMULAS!$P$5,F$251-(F$251*W251),F$251)</f>
        <v>0.12</v>
      </c>
      <c r="Y251" s="321">
        <f>IF(Q251=FÓRMULAS!$P$6,G$251-(G$251*W251),G$251)</f>
        <v>0.8</v>
      </c>
      <c r="Z251" s="638">
        <f t="shared" ref="Z251:AA251" si="77">+IF(X254="","",X254)</f>
        <v>0.2</v>
      </c>
      <c r="AA251" s="641">
        <f t="shared" si="77"/>
        <v>0.8</v>
      </c>
      <c r="AB251" s="324">
        <v>2</v>
      </c>
      <c r="AC251" s="288"/>
      <c r="AD251" s="288">
        <v>1</v>
      </c>
      <c r="AE251" s="288"/>
      <c r="AF251" s="289">
        <v>1</v>
      </c>
      <c r="AG251" s="281" t="s">
        <v>6</v>
      </c>
      <c r="AH251" s="24" t="s">
        <v>16</v>
      </c>
      <c r="AI251" s="24" t="s">
        <v>6</v>
      </c>
      <c r="AJ251" s="24" t="s">
        <v>6</v>
      </c>
      <c r="AK251" s="24" t="s">
        <v>6</v>
      </c>
      <c r="AL251" s="24" t="s">
        <v>57</v>
      </c>
      <c r="AM251" s="24" t="s">
        <v>103</v>
      </c>
      <c r="AN251" s="24" t="s">
        <v>87</v>
      </c>
      <c r="AO251" s="24" t="s">
        <v>89</v>
      </c>
      <c r="AP251" s="24" t="s">
        <v>91</v>
      </c>
      <c r="AQ251" s="24" t="s">
        <v>99</v>
      </c>
      <c r="AR251" s="51" t="s">
        <v>94</v>
      </c>
      <c r="AS251" s="51" t="s">
        <v>96</v>
      </c>
      <c r="AT251" s="51" t="s">
        <v>98</v>
      </c>
      <c r="AU251" s="24">
        <v>15</v>
      </c>
      <c r="AV251" s="24">
        <v>15</v>
      </c>
      <c r="AW251" s="24">
        <v>15</v>
      </c>
      <c r="AX251" s="24">
        <v>15</v>
      </c>
      <c r="AY251" s="24">
        <v>15</v>
      </c>
      <c r="AZ251" s="24">
        <v>15</v>
      </c>
      <c r="BA251" s="24">
        <v>10</v>
      </c>
      <c r="BB251" s="49">
        <v>100</v>
      </c>
      <c r="BC251" s="26" t="s">
        <v>138</v>
      </c>
      <c r="BD251" s="26" t="s">
        <v>138</v>
      </c>
      <c r="BE251" s="50">
        <v>2</v>
      </c>
      <c r="BF251" s="650">
        <v>2</v>
      </c>
      <c r="BG251" s="50">
        <v>2</v>
      </c>
      <c r="BH251" s="650">
        <v>2</v>
      </c>
      <c r="BI251" s="39"/>
      <c r="BJ251" s="39"/>
      <c r="BK251" s="39"/>
      <c r="BL251" s="39"/>
      <c r="BM251" s="39"/>
      <c r="BN251" s="39"/>
      <c r="BO251" s="39"/>
      <c r="BP251" s="39"/>
      <c r="BQ251" s="39"/>
      <c r="BR251" s="39"/>
      <c r="BS251" s="39"/>
      <c r="BT251" s="39"/>
      <c r="BU251" s="39"/>
      <c r="BV251" s="39"/>
      <c r="BW251" s="39"/>
      <c r="BX251" s="39"/>
      <c r="BY251" s="39"/>
      <c r="BZ251" s="39"/>
      <c r="CA251" s="39"/>
      <c r="CB251" s="39"/>
      <c r="CC251" s="39"/>
      <c r="CD251" s="39"/>
      <c r="CE251" s="39"/>
      <c r="CF251" s="39"/>
      <c r="CG251" s="39"/>
      <c r="CH251" s="39"/>
      <c r="CI251" s="39"/>
      <c r="CJ251" s="39"/>
      <c r="CK251" s="39"/>
      <c r="CL251" s="39"/>
      <c r="CM251" s="39"/>
      <c r="CN251" s="39"/>
      <c r="CO251" s="39"/>
      <c r="CP251" s="39"/>
      <c r="CQ251" s="39"/>
      <c r="CR251" s="39"/>
      <c r="CS251" s="39"/>
      <c r="CT251" s="39"/>
      <c r="CU251" s="39"/>
      <c r="CV251" s="39"/>
      <c r="CW251" s="39"/>
      <c r="CX251" s="39"/>
      <c r="CY251" s="39"/>
      <c r="CZ251" s="39"/>
      <c r="DA251" s="39"/>
      <c r="DB251" s="39"/>
      <c r="DC251" s="39"/>
      <c r="DD251" s="39"/>
      <c r="DE251" s="39"/>
      <c r="DF251" s="39"/>
      <c r="DG251" s="39"/>
      <c r="DH251" s="39"/>
      <c r="DI251" s="39"/>
      <c r="DJ251" s="39"/>
      <c r="DK251" s="39"/>
      <c r="DL251" s="39"/>
      <c r="DM251" s="39"/>
      <c r="DN251" s="39"/>
      <c r="DO251" s="39"/>
      <c r="DP251" s="39"/>
      <c r="DQ251" s="39"/>
      <c r="DR251" s="39"/>
      <c r="DS251" s="39"/>
      <c r="DT251" s="39"/>
      <c r="DU251" s="39"/>
      <c r="DV251" s="39"/>
      <c r="DW251" s="39"/>
      <c r="DX251" s="39"/>
    </row>
    <row r="252" spans="1:128" s="25" customFormat="1" ht="127.7" hidden="1" customHeight="1" x14ac:dyDescent="0.2">
      <c r="A252" s="627"/>
      <c r="B252" s="27" t="s">
        <v>53</v>
      </c>
      <c r="C252" s="366" t="str">
        <f>'CONTEXTO E IDENTIFICACIÓN'!D$104</f>
        <v>Gestión de Sistemas de Información e Infraestructura</v>
      </c>
      <c r="D252" s="366" t="str">
        <f>'CONTEXTO E IDENTIFICACIÓN'!F$104</f>
        <v>Gestión de la Infraestructura</v>
      </c>
      <c r="E252" s="630"/>
      <c r="F252" s="633"/>
      <c r="G252" s="636"/>
      <c r="H252" s="318">
        <v>2</v>
      </c>
      <c r="I252" s="274" t="s">
        <v>1018</v>
      </c>
      <c r="J252" s="494" t="s">
        <v>1018</v>
      </c>
      <c r="K252" s="275" t="s">
        <v>1020</v>
      </c>
      <c r="L252" s="275" t="str">
        <f t="shared" si="75"/>
        <v xml:space="preserve">El Profesional designado de la subdirección,  El Profesional designado de la subdirección,  trimestralmente el Coordinador del GIT de Infraestructura Tecnológica monitorea de manera aleatoria los espacios con recursos de DTIC, con el fin de identificar la ocurrencia de un evento que pueda representar la no disponibilidad del servicio de DTIC. En caso de encontrar novedades o fallas en la infraestructura tecnológica, se informa a jefatura de la OIT para priorizar su mantenimiento. </v>
      </c>
      <c r="M252" s="274" t="s">
        <v>256</v>
      </c>
      <c r="N252" s="24" t="s">
        <v>9</v>
      </c>
      <c r="O252" s="255" t="s">
        <v>16</v>
      </c>
      <c r="P252" s="252">
        <f>+IF(O252=FÓRMULAS!$E$4,FÓRMULAS!$F$4,IF(O252=FÓRMULAS!$E$5,FÓRMULAS!$F$5,IF(O252=FÓRMULAS!$E$6,FÓRMULAS!$F$6,"")))</f>
        <v>0.25</v>
      </c>
      <c r="Q252" s="252" t="str">
        <f>+IF(OR(O252=FÓRMULAS!$O$4,O252=FÓRMULAS!$O$5),FÓRMULAS!$P$5,IF(O252=FÓRMULAS!$O$6,FÓRMULAS!$P$6,""))</f>
        <v>Probabilidad</v>
      </c>
      <c r="R252" s="255" t="s">
        <v>103</v>
      </c>
      <c r="S252" s="252">
        <f>+IF(R252=FÓRMULAS!$H$4,FÓRMULAS!$I$4,IF(R252=FÓRMULAS!$H$5,FÓRMULAS!$I$5,""))</f>
        <v>0.15</v>
      </c>
      <c r="T252" s="260" t="s">
        <v>902</v>
      </c>
      <c r="U252" s="260" t="s">
        <v>903</v>
      </c>
      <c r="V252" s="260" t="s">
        <v>904</v>
      </c>
      <c r="W252" s="252">
        <f t="shared" si="76"/>
        <v>0.4</v>
      </c>
      <c r="X252" s="252">
        <f>IF(Q252=FÓRMULAS!$P$5,F$251-(F$251*W252),F$251)</f>
        <v>0.12</v>
      </c>
      <c r="Y252" s="322">
        <f>IF(Q252=FÓRMULAS!$P$6,G$251-(G$251*W252),G$251)</f>
        <v>0.8</v>
      </c>
      <c r="Z252" s="639"/>
      <c r="AA252" s="642"/>
      <c r="AB252" s="325">
        <v>4</v>
      </c>
      <c r="AC252" s="24">
        <v>1</v>
      </c>
      <c r="AD252" s="24">
        <v>1</v>
      </c>
      <c r="AE252" s="24">
        <v>1</v>
      </c>
      <c r="AF252" s="290">
        <v>1</v>
      </c>
      <c r="AG252" s="281" t="s">
        <v>6</v>
      </c>
      <c r="AH252" s="24" t="s">
        <v>16</v>
      </c>
      <c r="AI252" s="24" t="s">
        <v>19</v>
      </c>
      <c r="AJ252" s="24" t="s">
        <v>6</v>
      </c>
      <c r="AK252" s="24" t="s">
        <v>6</v>
      </c>
      <c r="AL252" s="24" t="s">
        <v>25</v>
      </c>
      <c r="AM252" s="24" t="s">
        <v>103</v>
      </c>
      <c r="AN252" s="24" t="s">
        <v>87</v>
      </c>
      <c r="AO252" s="24" t="s">
        <v>89</v>
      </c>
      <c r="AP252" s="24" t="s">
        <v>91</v>
      </c>
      <c r="AQ252" s="24" t="s">
        <v>99</v>
      </c>
      <c r="AR252" s="51" t="s">
        <v>94</v>
      </c>
      <c r="AS252" s="51" t="s">
        <v>96</v>
      </c>
      <c r="AT252" s="51" t="s">
        <v>98</v>
      </c>
      <c r="AU252" s="24">
        <v>15</v>
      </c>
      <c r="AV252" s="24">
        <v>15</v>
      </c>
      <c r="AW252" s="24">
        <v>15</v>
      </c>
      <c r="AX252" s="24">
        <v>15</v>
      </c>
      <c r="AY252" s="24">
        <v>15</v>
      </c>
      <c r="AZ252" s="24">
        <v>15</v>
      </c>
      <c r="BA252" s="24">
        <v>10</v>
      </c>
      <c r="BB252" s="49">
        <v>100</v>
      </c>
      <c r="BC252" s="26" t="s">
        <v>138</v>
      </c>
      <c r="BD252" s="26" t="s">
        <v>138</v>
      </c>
      <c r="BE252" s="50">
        <v>2</v>
      </c>
      <c r="BF252" s="650"/>
      <c r="BG252" s="50">
        <v>2</v>
      </c>
      <c r="BH252" s="650"/>
      <c r="BI252" s="39"/>
      <c r="BJ252" s="39"/>
      <c r="BK252" s="39"/>
      <c r="BL252" s="39"/>
      <c r="BM252" s="39"/>
      <c r="BN252" s="39"/>
      <c r="BO252" s="39"/>
      <c r="BP252" s="39"/>
      <c r="BQ252" s="39"/>
      <c r="BR252" s="39"/>
      <c r="BS252" s="39"/>
      <c r="BT252" s="39"/>
      <c r="BU252" s="39"/>
      <c r="BV252" s="39"/>
      <c r="BW252" s="39"/>
      <c r="BX252" s="39"/>
      <c r="BY252" s="39"/>
      <c r="BZ252" s="39"/>
      <c r="CA252" s="39"/>
      <c r="CB252" s="39"/>
      <c r="CC252" s="39"/>
      <c r="CD252" s="39"/>
      <c r="CE252" s="39"/>
      <c r="CF252" s="39"/>
      <c r="CG252" s="39"/>
      <c r="CH252" s="39"/>
      <c r="CI252" s="39"/>
      <c r="CJ252" s="39"/>
      <c r="CK252" s="39"/>
      <c r="CL252" s="39"/>
      <c r="CM252" s="39"/>
      <c r="CN252" s="39"/>
      <c r="CO252" s="39"/>
      <c r="CP252" s="39"/>
      <c r="CQ252" s="39"/>
      <c r="CR252" s="39"/>
      <c r="CS252" s="39"/>
      <c r="CT252" s="39"/>
      <c r="CU252" s="39"/>
      <c r="CV252" s="39"/>
      <c r="CW252" s="39"/>
      <c r="CX252" s="39"/>
      <c r="CY252" s="39"/>
      <c r="CZ252" s="39"/>
      <c r="DA252" s="39"/>
      <c r="DB252" s="39"/>
      <c r="DC252" s="39"/>
      <c r="DD252" s="39"/>
      <c r="DE252" s="39"/>
      <c r="DF252" s="39"/>
      <c r="DG252" s="39"/>
      <c r="DH252" s="39"/>
      <c r="DI252" s="39"/>
      <c r="DJ252" s="39"/>
      <c r="DK252" s="39"/>
      <c r="DL252" s="39"/>
      <c r="DM252" s="39"/>
      <c r="DN252" s="39"/>
      <c r="DO252" s="39"/>
      <c r="DP252" s="39"/>
      <c r="DQ252" s="39"/>
      <c r="DR252" s="39"/>
      <c r="DS252" s="39"/>
      <c r="DT252" s="39"/>
      <c r="DU252" s="39"/>
      <c r="DV252" s="39"/>
      <c r="DW252" s="39"/>
      <c r="DX252" s="39"/>
    </row>
    <row r="253" spans="1:128" s="25" customFormat="1" ht="24" hidden="1" customHeight="1" x14ac:dyDescent="0.2">
      <c r="A253" s="627"/>
      <c r="B253" s="27"/>
      <c r="C253" s="366" t="str">
        <f>'CONTEXTO E IDENTIFICACIÓN'!D$104</f>
        <v>Gestión de Sistemas de Información e Infraestructura</v>
      </c>
      <c r="D253" s="366" t="str">
        <f>'CONTEXTO E IDENTIFICACIÓN'!F$104</f>
        <v>Gestión de la Infraestructura</v>
      </c>
      <c r="E253" s="630"/>
      <c r="F253" s="633"/>
      <c r="G253" s="636"/>
      <c r="H253" s="318">
        <v>3</v>
      </c>
      <c r="I253" s="274"/>
      <c r="J253" s="494"/>
      <c r="K253" s="275"/>
      <c r="L253" s="275" t="str">
        <f t="shared" si="75"/>
        <v xml:space="preserve">  </v>
      </c>
      <c r="M253" s="274"/>
      <c r="N253" s="24"/>
      <c r="O253" s="255"/>
      <c r="P253" s="252" t="str">
        <f>+IF(O253=FÓRMULAS!$E$4,FÓRMULAS!$F$4,IF(O253=FÓRMULAS!$E$5,FÓRMULAS!$F$5,IF(O253=FÓRMULAS!$E$6,FÓRMULAS!$F$6,"")))</f>
        <v/>
      </c>
      <c r="Q253" s="252" t="str">
        <f>+IF(OR(O253=FÓRMULAS!$O$4,O253=FÓRMULAS!$O$5),FÓRMULAS!$P$5,IF(O253=FÓRMULAS!$O$6,FÓRMULAS!$P$6,""))</f>
        <v/>
      </c>
      <c r="R253" s="255"/>
      <c r="S253" s="252" t="str">
        <f>+IF(R253=FÓRMULAS!$H$4,FÓRMULAS!$I$4,IF(R253=FÓRMULAS!$H$5,FÓRMULAS!$I$5,""))</f>
        <v/>
      </c>
      <c r="T253" s="260"/>
      <c r="U253" s="260"/>
      <c r="V253" s="260"/>
      <c r="W253" s="252" t="str">
        <f t="shared" si="76"/>
        <v/>
      </c>
      <c r="X253" s="252">
        <f>IF(Q253=FÓRMULAS!$P$5,F$251-(F$251*W253),F$251)</f>
        <v>0.2</v>
      </c>
      <c r="Y253" s="322">
        <f>IF(Q253=FÓRMULAS!$P$6,G$251-(G$251*W253),G$251)</f>
        <v>0.8</v>
      </c>
      <c r="Z253" s="639"/>
      <c r="AA253" s="642"/>
      <c r="AB253" s="325"/>
      <c r="AC253" s="24"/>
      <c r="AD253" s="24"/>
      <c r="AE253" s="24"/>
      <c r="AF253" s="290"/>
      <c r="AG253" s="281"/>
      <c r="AH253" s="24"/>
      <c r="AI253" s="24"/>
      <c r="AJ253" s="24"/>
      <c r="AK253" s="24"/>
      <c r="AL253" s="24"/>
      <c r="AM253" s="24"/>
      <c r="AN253" s="24"/>
      <c r="AO253" s="24"/>
      <c r="AP253" s="24"/>
      <c r="AQ253" s="24"/>
      <c r="AR253" s="60"/>
      <c r="AS253" s="60"/>
      <c r="AT253" s="60"/>
      <c r="AU253" s="24"/>
      <c r="AV253" s="24"/>
      <c r="AW253" s="24"/>
      <c r="AX253" s="24"/>
      <c r="AY253" s="24"/>
      <c r="AZ253" s="24"/>
      <c r="BA253" s="24"/>
      <c r="BB253" s="58"/>
      <c r="BC253" s="26"/>
      <c r="BD253" s="26"/>
      <c r="BE253" s="57"/>
      <c r="BF253" s="59"/>
      <c r="BG253" s="57"/>
      <c r="BH253" s="59"/>
      <c r="BI253" s="39"/>
      <c r="BJ253" s="39"/>
      <c r="BK253" s="39"/>
      <c r="BL253" s="39"/>
      <c r="BM253" s="39"/>
      <c r="BN253" s="39"/>
      <c r="BO253" s="39"/>
      <c r="BP253" s="39"/>
      <c r="BQ253" s="39"/>
      <c r="BR253" s="39"/>
      <c r="BS253" s="39"/>
      <c r="BT253" s="39"/>
      <c r="BU253" s="39"/>
      <c r="BV253" s="39"/>
      <c r="BW253" s="39"/>
      <c r="BX253" s="39"/>
      <c r="BY253" s="39"/>
      <c r="BZ253" s="39"/>
      <c r="CA253" s="39"/>
      <c r="CB253" s="39"/>
      <c r="CC253" s="39"/>
      <c r="CD253" s="39"/>
      <c r="CE253" s="39"/>
      <c r="CF253" s="39"/>
      <c r="CG253" s="39"/>
      <c r="CH253" s="39"/>
      <c r="CI253" s="39"/>
      <c r="CJ253" s="39"/>
      <c r="CK253" s="39"/>
      <c r="CL253" s="39"/>
      <c r="CM253" s="39"/>
      <c r="CN253" s="39"/>
      <c r="CO253" s="39"/>
      <c r="CP253" s="39"/>
      <c r="CQ253" s="39"/>
      <c r="CR253" s="39"/>
      <c r="CS253" s="39"/>
      <c r="CT253" s="39"/>
      <c r="CU253" s="39"/>
      <c r="CV253" s="39"/>
      <c r="CW253" s="39"/>
      <c r="CX253" s="39"/>
      <c r="CY253" s="39"/>
      <c r="CZ253" s="39"/>
      <c r="DA253" s="39"/>
      <c r="DB253" s="39"/>
      <c r="DC253" s="39"/>
      <c r="DD253" s="39"/>
      <c r="DE253" s="39"/>
      <c r="DF253" s="39"/>
      <c r="DG253" s="39"/>
      <c r="DH253" s="39"/>
      <c r="DI253" s="39"/>
      <c r="DJ253" s="39"/>
      <c r="DK253" s="39"/>
      <c r="DL253" s="39"/>
      <c r="DM253" s="39"/>
      <c r="DN253" s="39"/>
      <c r="DO253" s="39"/>
      <c r="DP253" s="39"/>
      <c r="DQ253" s="39"/>
      <c r="DR253" s="39"/>
      <c r="DS253" s="39"/>
      <c r="DT253" s="39"/>
      <c r="DU253" s="39"/>
      <c r="DV253" s="39"/>
      <c r="DW253" s="39"/>
      <c r="DX253" s="39"/>
    </row>
    <row r="254" spans="1:128" s="25" customFormat="1" ht="26.25" hidden="1" customHeight="1" thickBot="1" x14ac:dyDescent="0.25">
      <c r="A254" s="628"/>
      <c r="B254" s="291"/>
      <c r="C254" s="367" t="str">
        <f>'CONTEXTO E IDENTIFICACIÓN'!D$104</f>
        <v>Gestión de Sistemas de Información e Infraestructura</v>
      </c>
      <c r="D254" s="367" t="str">
        <f>'CONTEXTO E IDENTIFICACIÓN'!F$104</f>
        <v>Gestión de la Infraestructura</v>
      </c>
      <c r="E254" s="631"/>
      <c r="F254" s="634"/>
      <c r="G254" s="637"/>
      <c r="H254" s="319">
        <v>4</v>
      </c>
      <c r="I254" s="292"/>
      <c r="J254" s="292"/>
      <c r="K254" s="293"/>
      <c r="L254" s="275" t="str">
        <f t="shared" si="75"/>
        <v xml:space="preserve">  </v>
      </c>
      <c r="M254" s="292"/>
      <c r="N254" s="294"/>
      <c r="O254" s="256"/>
      <c r="P254" s="253" t="str">
        <f>+IF(O254=FÓRMULAS!$E$4,FÓRMULAS!$F$4,IF(O254=FÓRMULAS!$E$5,FÓRMULAS!$F$5,IF(O254=FÓRMULAS!$E$6,FÓRMULAS!$F$6,"")))</f>
        <v/>
      </c>
      <c r="Q254" s="253" t="str">
        <f>+IF(OR(O254=FÓRMULAS!$O$4,O254=FÓRMULAS!$O$5),FÓRMULAS!$P$5,IF(O254=FÓRMULAS!$O$6,FÓRMULAS!$P$6,""))</f>
        <v/>
      </c>
      <c r="R254" s="256"/>
      <c r="S254" s="253" t="str">
        <f>+IF(R254=FÓRMULAS!$H$4,FÓRMULAS!$I$4,IF(R254=FÓRMULAS!$H$5,FÓRMULAS!$I$5,""))</f>
        <v/>
      </c>
      <c r="T254" s="261"/>
      <c r="U254" s="261"/>
      <c r="V254" s="261"/>
      <c r="W254" s="253" t="str">
        <f t="shared" si="76"/>
        <v/>
      </c>
      <c r="X254" s="253">
        <f>IF(Q254=FÓRMULAS!$P$5,F$251-(F$251*W254),F$251)</f>
        <v>0.2</v>
      </c>
      <c r="Y254" s="323">
        <f>IF(Q254=FÓRMULAS!$P$6,G$251-(G$251*W254),G$251)</f>
        <v>0.8</v>
      </c>
      <c r="Z254" s="640"/>
      <c r="AA254" s="643"/>
      <c r="AB254" s="326"/>
      <c r="AC254" s="294"/>
      <c r="AD254" s="294"/>
      <c r="AE254" s="294"/>
      <c r="AF254" s="295"/>
      <c r="AG254" s="281"/>
      <c r="AH254" s="24"/>
      <c r="AI254" s="24"/>
      <c r="AJ254" s="24"/>
      <c r="AK254" s="24"/>
      <c r="AL254" s="24"/>
      <c r="AM254" s="24"/>
      <c r="AN254" s="24"/>
      <c r="AO254" s="24"/>
      <c r="AP254" s="24"/>
      <c r="AQ254" s="24"/>
      <c r="AR254" s="60"/>
      <c r="AS254" s="60"/>
      <c r="AT254" s="60"/>
      <c r="AU254" s="24"/>
      <c r="AV254" s="24"/>
      <c r="AW254" s="24"/>
      <c r="AX254" s="24"/>
      <c r="AY254" s="24"/>
      <c r="AZ254" s="24"/>
      <c r="BA254" s="24"/>
      <c r="BB254" s="58"/>
      <c r="BC254" s="26"/>
      <c r="BD254" s="26"/>
      <c r="BE254" s="57"/>
      <c r="BF254" s="59"/>
      <c r="BG254" s="57"/>
      <c r="BH254" s="59"/>
      <c r="BI254" s="39"/>
      <c r="BJ254" s="39"/>
      <c r="BK254" s="39"/>
      <c r="BL254" s="39"/>
      <c r="BM254" s="39"/>
      <c r="BN254" s="39"/>
      <c r="BO254" s="39"/>
      <c r="BP254" s="39"/>
      <c r="BQ254" s="39"/>
      <c r="BR254" s="39"/>
      <c r="BS254" s="39"/>
      <c r="BT254" s="39"/>
      <c r="BU254" s="39"/>
      <c r="BV254" s="39"/>
      <c r="BW254" s="39"/>
      <c r="BX254" s="39"/>
      <c r="BY254" s="39"/>
      <c r="BZ254" s="39"/>
      <c r="CA254" s="39"/>
      <c r="CB254" s="39"/>
      <c r="CC254" s="39"/>
      <c r="CD254" s="39"/>
      <c r="CE254" s="39"/>
      <c r="CF254" s="39"/>
      <c r="CG254" s="39"/>
      <c r="CH254" s="39"/>
      <c r="CI254" s="39"/>
      <c r="CJ254" s="39"/>
      <c r="CK254" s="39"/>
      <c r="CL254" s="39"/>
      <c r="CM254" s="39"/>
      <c r="CN254" s="39"/>
      <c r="CO254" s="39"/>
      <c r="CP254" s="39"/>
      <c r="CQ254" s="39"/>
      <c r="CR254" s="39"/>
      <c r="CS254" s="39"/>
      <c r="CT254" s="39"/>
      <c r="CU254" s="39"/>
      <c r="CV254" s="39"/>
      <c r="CW254" s="39"/>
      <c r="CX254" s="39"/>
      <c r="CY254" s="39"/>
      <c r="CZ254" s="39"/>
      <c r="DA254" s="39"/>
      <c r="DB254" s="39"/>
      <c r="DC254" s="39"/>
      <c r="DD254" s="39"/>
      <c r="DE254" s="39"/>
      <c r="DF254" s="39"/>
      <c r="DG254" s="39"/>
      <c r="DH254" s="39"/>
      <c r="DI254" s="39"/>
      <c r="DJ254" s="39"/>
      <c r="DK254" s="39"/>
      <c r="DL254" s="39"/>
      <c r="DM254" s="39"/>
      <c r="DN254" s="39"/>
      <c r="DO254" s="39"/>
      <c r="DP254" s="39"/>
      <c r="DQ254" s="39"/>
      <c r="DR254" s="39"/>
      <c r="DS254" s="39"/>
      <c r="DT254" s="39"/>
      <c r="DU254" s="39"/>
      <c r="DV254" s="39"/>
      <c r="DW254" s="39"/>
      <c r="DX254" s="39"/>
    </row>
    <row r="255" spans="1:128" s="25" customFormat="1" ht="90.75" hidden="1" customHeight="1" x14ac:dyDescent="0.2">
      <c r="A255" s="626" t="str">
        <f>'CONTEXTO E IDENTIFICACIÓN'!A105</f>
        <v>R51</v>
      </c>
      <c r="B255" s="285" t="s">
        <v>53</v>
      </c>
      <c r="C255" s="365" t="str">
        <f>'CONTEXTO E IDENTIFICACIÓN'!D$105</f>
        <v>Gestión de Sistemas de Información e Infraestructura</v>
      </c>
      <c r="D255" s="365" t="str">
        <f>'CONTEXTO E IDENTIFICACIÓN'!F$105</f>
        <v>Gestión de la Infraestructura</v>
      </c>
      <c r="E255" s="629" t="str">
        <f>'CONTEXTO E IDENTIFICACIÓN'!N105</f>
        <v xml:space="preserve">Posibilidad de pérdida Económica y Reputacional por posibilidad de otorgar accesos a la infraestructura tecnológica sin seguir procedimientos  formales para favorecer a un tercero  debido a:
1. Deficiencias en el control de perfiles y roles de acceso a las bases de datos
2. Auditoria insuficiente en las bases de datos
3. Falta de manifestación de conflictos de interés </v>
      </c>
      <c r="F255" s="632">
        <f>'PROB E IMPACTO INHERENTE'!H59</f>
        <v>0.2</v>
      </c>
      <c r="G255" s="635">
        <f>'PROB E IMPACTO INHERENTE'!P59</f>
        <v>0.8</v>
      </c>
      <c r="H255" s="317">
        <v>1</v>
      </c>
      <c r="I255" s="286" t="s">
        <v>840</v>
      </c>
      <c r="J255" s="286" t="s">
        <v>840</v>
      </c>
      <c r="K255" s="287" t="s">
        <v>842</v>
      </c>
      <c r="L255" s="275" t="str">
        <f t="shared" si="75"/>
        <v>El Administrador de bases de datos El Administrador de bases de datos atiende cada solicitud de permisos de acceso a las bases de datos institucionales las cuales se gestionan a través de requerimientos en la herramienta tecnológica de la mesa de servicios, a solicitud de los usuarios. En caso de que los privilegios no sean autorizados por ellos se rechaza la solicitud y  no se asignan los permisos en las bases de datos.</v>
      </c>
      <c r="M255" s="286" t="s">
        <v>257</v>
      </c>
      <c r="N255" s="288" t="s">
        <v>9</v>
      </c>
      <c r="O255" s="254" t="s">
        <v>16</v>
      </c>
      <c r="P255" s="251">
        <f>+IF(O255=FÓRMULAS!$E$4,FÓRMULAS!$F$4,IF(O255=FÓRMULAS!$E$5,FÓRMULAS!$F$5,IF(O255=FÓRMULAS!$E$6,FÓRMULAS!$F$6,"")))</f>
        <v>0.25</v>
      </c>
      <c r="Q255" s="251" t="str">
        <f>+IF(OR(O255=FÓRMULAS!$O$4,O255=FÓRMULAS!$O$5),FÓRMULAS!$P$5,IF(O255=FÓRMULAS!$O$6,FÓRMULAS!$P$6,""))</f>
        <v>Probabilidad</v>
      </c>
      <c r="R255" s="254" t="s">
        <v>103</v>
      </c>
      <c r="S255" s="251">
        <f>+IF(R255=FÓRMULAS!$H$4,FÓRMULAS!$I$4,IF(R255=FÓRMULAS!$H$5,FÓRMULAS!$I$5,""))</f>
        <v>0.15</v>
      </c>
      <c r="T255" s="259" t="s">
        <v>902</v>
      </c>
      <c r="U255" s="259" t="s">
        <v>903</v>
      </c>
      <c r="V255" s="259" t="s">
        <v>904</v>
      </c>
      <c r="W255" s="251">
        <f t="shared" si="76"/>
        <v>0.4</v>
      </c>
      <c r="X255" s="251">
        <f>IF(Q255=FÓRMULAS!$P$5,F$255-(F$255*W255),F$255)</f>
        <v>0.12</v>
      </c>
      <c r="Y255" s="321">
        <f>IF(Q255=FÓRMULAS!$P$6,G$255-(G$255*W255),G$255)</f>
        <v>0.8</v>
      </c>
      <c r="Z255" s="638">
        <f t="shared" ref="Z255:AA255" si="78">+IF(X258="","",X258)</f>
        <v>0.2</v>
      </c>
      <c r="AA255" s="641">
        <f t="shared" si="78"/>
        <v>0.8</v>
      </c>
      <c r="AB255" s="324">
        <v>0</v>
      </c>
      <c r="AC255" s="288">
        <v>0</v>
      </c>
      <c r="AD255" s="288">
        <v>0</v>
      </c>
      <c r="AE255" s="288">
        <v>0</v>
      </c>
      <c r="AF255" s="289">
        <v>0</v>
      </c>
      <c r="AG255" s="281" t="s">
        <v>6</v>
      </c>
      <c r="AH255" s="24" t="s">
        <v>16</v>
      </c>
      <c r="AI255" s="24" t="s">
        <v>19</v>
      </c>
      <c r="AJ255" s="24" t="s">
        <v>19</v>
      </c>
      <c r="AK255" s="24" t="s">
        <v>6</v>
      </c>
      <c r="AL255" s="24" t="s">
        <v>26</v>
      </c>
      <c r="AM255" s="24" t="s">
        <v>104</v>
      </c>
      <c r="AN255" s="24" t="s">
        <v>87</v>
      </c>
      <c r="AO255" s="24" t="s">
        <v>89</v>
      </c>
      <c r="AP255" s="24" t="s">
        <v>91</v>
      </c>
      <c r="AQ255" s="24" t="s">
        <v>99</v>
      </c>
      <c r="AR255" s="51" t="s">
        <v>94</v>
      </c>
      <c r="AS255" s="51" t="s">
        <v>96</v>
      </c>
      <c r="AT255" s="51" t="s">
        <v>98</v>
      </c>
      <c r="AU255" s="24">
        <v>15</v>
      </c>
      <c r="AV255" s="24">
        <v>15</v>
      </c>
      <c r="AW255" s="24">
        <v>15</v>
      </c>
      <c r="AX255" s="24">
        <v>15</v>
      </c>
      <c r="AY255" s="24">
        <v>15</v>
      </c>
      <c r="AZ255" s="24">
        <v>15</v>
      </c>
      <c r="BA255" s="24">
        <v>10</v>
      </c>
      <c r="BB255" s="49">
        <v>100</v>
      </c>
      <c r="BC255" s="26" t="s">
        <v>138</v>
      </c>
      <c r="BD255" s="26" t="s">
        <v>140</v>
      </c>
      <c r="BE255" s="50">
        <v>0</v>
      </c>
      <c r="BF255" s="650">
        <v>1</v>
      </c>
      <c r="BG255" s="50">
        <v>0</v>
      </c>
      <c r="BH255" s="650">
        <v>0</v>
      </c>
      <c r="BI255" s="39"/>
      <c r="BJ255" s="39"/>
      <c r="BK255" s="39"/>
      <c r="BL255" s="39"/>
      <c r="BM255" s="39"/>
      <c r="BN255" s="39"/>
      <c r="BO255" s="39"/>
      <c r="BP255" s="39"/>
      <c r="BQ255" s="39"/>
      <c r="BR255" s="39"/>
      <c r="BS255" s="39"/>
      <c r="BT255" s="39"/>
      <c r="BU255" s="39"/>
      <c r="BV255" s="39"/>
      <c r="BW255" s="39"/>
      <c r="BX255" s="39"/>
      <c r="BY255" s="39"/>
      <c r="BZ255" s="39"/>
      <c r="CA255" s="39"/>
      <c r="CB255" s="39"/>
      <c r="CC255" s="39"/>
      <c r="CD255" s="39"/>
      <c r="CE255" s="39"/>
      <c r="CF255" s="39"/>
      <c r="CG255" s="39"/>
      <c r="CH255" s="39"/>
      <c r="CI255" s="39"/>
      <c r="CJ255" s="39"/>
      <c r="CK255" s="39"/>
      <c r="CL255" s="39"/>
      <c r="CM255" s="39"/>
      <c r="CN255" s="39"/>
      <c r="CO255" s="39"/>
      <c r="CP255" s="39"/>
      <c r="CQ255" s="39"/>
      <c r="CR255" s="39"/>
      <c r="CS255" s="39"/>
      <c r="CT255" s="39"/>
      <c r="CU255" s="39"/>
      <c r="CV255" s="39"/>
      <c r="CW255" s="39"/>
      <c r="CX255" s="39"/>
      <c r="CY255" s="39"/>
      <c r="CZ255" s="39"/>
      <c r="DA255" s="39"/>
      <c r="DB255" s="39"/>
      <c r="DC255" s="39"/>
      <c r="DD255" s="39"/>
      <c r="DE255" s="39"/>
      <c r="DF255" s="39"/>
      <c r="DG255" s="39"/>
      <c r="DH255" s="39"/>
      <c r="DI255" s="39"/>
      <c r="DJ255" s="39"/>
      <c r="DK255" s="39"/>
      <c r="DL255" s="39"/>
      <c r="DM255" s="39"/>
      <c r="DN255" s="39"/>
      <c r="DO255" s="39"/>
      <c r="DP255" s="39"/>
      <c r="DQ255" s="39"/>
      <c r="DR255" s="39"/>
      <c r="DS255" s="39"/>
      <c r="DT255" s="39"/>
      <c r="DU255" s="39"/>
      <c r="DV255" s="39"/>
      <c r="DW255" s="39"/>
      <c r="DX255" s="39"/>
    </row>
    <row r="256" spans="1:128" s="25" customFormat="1" ht="120.4" hidden="1" customHeight="1" x14ac:dyDescent="0.2">
      <c r="A256" s="627"/>
      <c r="B256" s="27" t="s">
        <v>53</v>
      </c>
      <c r="C256" s="366" t="str">
        <f>'CONTEXTO E IDENTIFICACIÓN'!D$105</f>
        <v>Gestión de Sistemas de Información e Infraestructura</v>
      </c>
      <c r="D256" s="366" t="str">
        <f>'CONTEXTO E IDENTIFICACIÓN'!F$105</f>
        <v>Gestión de la Infraestructura</v>
      </c>
      <c r="E256" s="630"/>
      <c r="F256" s="633"/>
      <c r="G256" s="636"/>
      <c r="H256" s="318">
        <v>2</v>
      </c>
      <c r="I256" s="34" t="s">
        <v>841</v>
      </c>
      <c r="J256" s="34" t="s">
        <v>841</v>
      </c>
      <c r="K256" s="33" t="s">
        <v>843</v>
      </c>
      <c r="L256" s="275" t="str">
        <f t="shared" si="75"/>
        <v>Los Jefes de Conservación en las Direcciones Territoriales Los Jefes de Conservación en las Direcciones Territoriales generan las solicitudes de permisos de acceso a las bases de datos de Cobol, las cuales se gestionan a través de requerimientos de la herramienta tecnológica de la mesa de servicios por el ingeniero de la DT a solicitud de los usuarios. En caso de que la solicitud no llegue autorizada por el Jefe de Conservación no se asignan permisos en Cobol.</v>
      </c>
      <c r="M256" s="274" t="s">
        <v>258</v>
      </c>
      <c r="N256" s="24" t="s">
        <v>9</v>
      </c>
      <c r="O256" s="255" t="s">
        <v>16</v>
      </c>
      <c r="P256" s="252">
        <f>+IF(O256=FÓRMULAS!$E$4,FÓRMULAS!$F$4,IF(O256=FÓRMULAS!$E$5,FÓRMULAS!$F$5,IF(O256=FÓRMULAS!$E$6,FÓRMULAS!$F$6,"")))</f>
        <v>0.25</v>
      </c>
      <c r="Q256" s="252" t="str">
        <f>+IF(OR(O256=FÓRMULAS!$O$4,O256=FÓRMULAS!$O$5),FÓRMULAS!$P$5,IF(O256=FÓRMULAS!$O$6,FÓRMULAS!$P$6,""))</f>
        <v>Probabilidad</v>
      </c>
      <c r="R256" s="255" t="s">
        <v>103</v>
      </c>
      <c r="S256" s="252">
        <f>+IF(R256=FÓRMULAS!$H$4,FÓRMULAS!$I$4,IF(R256=FÓRMULAS!$H$5,FÓRMULAS!$I$5,""))</f>
        <v>0.15</v>
      </c>
      <c r="T256" s="260" t="s">
        <v>902</v>
      </c>
      <c r="U256" s="260" t="s">
        <v>903</v>
      </c>
      <c r="V256" s="260" t="s">
        <v>904</v>
      </c>
      <c r="W256" s="252">
        <f t="shared" si="76"/>
        <v>0.4</v>
      </c>
      <c r="X256" s="252">
        <f>IF(Q256=FÓRMULAS!$P$5,F$255-(F$255*W256),F$255)</f>
        <v>0.12</v>
      </c>
      <c r="Y256" s="322">
        <f>IF(Q256=FÓRMULAS!$P$6,G$255-(G$255*W256),G$255)</f>
        <v>0.8</v>
      </c>
      <c r="Z256" s="639"/>
      <c r="AA256" s="642"/>
      <c r="AB256" s="325">
        <v>0</v>
      </c>
      <c r="AC256" s="24">
        <v>0</v>
      </c>
      <c r="AD256" s="24">
        <v>0</v>
      </c>
      <c r="AE256" s="24">
        <v>0</v>
      </c>
      <c r="AF256" s="290">
        <v>0</v>
      </c>
      <c r="AG256" s="281" t="s">
        <v>6</v>
      </c>
      <c r="AH256" s="24" t="s">
        <v>16</v>
      </c>
      <c r="AI256" s="24" t="s">
        <v>19</v>
      </c>
      <c r="AJ256" s="24" t="s">
        <v>19</v>
      </c>
      <c r="AK256" s="24" t="s">
        <v>6</v>
      </c>
      <c r="AL256" s="24" t="s">
        <v>26</v>
      </c>
      <c r="AM256" s="24" t="s">
        <v>104</v>
      </c>
      <c r="AN256" s="24" t="s">
        <v>87</v>
      </c>
      <c r="AO256" s="24" t="s">
        <v>89</v>
      </c>
      <c r="AP256" s="24" t="s">
        <v>91</v>
      </c>
      <c r="AQ256" s="24" t="s">
        <v>99</v>
      </c>
      <c r="AR256" s="51" t="s">
        <v>94</v>
      </c>
      <c r="AS256" s="51" t="s">
        <v>96</v>
      </c>
      <c r="AT256" s="51" t="s">
        <v>98</v>
      </c>
      <c r="AU256" s="24">
        <v>15</v>
      </c>
      <c r="AV256" s="24">
        <v>15</v>
      </c>
      <c r="AW256" s="24">
        <v>15</v>
      </c>
      <c r="AX256" s="24">
        <v>15</v>
      </c>
      <c r="AY256" s="24">
        <v>15</v>
      </c>
      <c r="AZ256" s="24">
        <v>15</v>
      </c>
      <c r="BA256" s="24">
        <v>10</v>
      </c>
      <c r="BB256" s="49">
        <v>100</v>
      </c>
      <c r="BC256" s="26" t="s">
        <v>138</v>
      </c>
      <c r="BD256" s="26" t="s">
        <v>140</v>
      </c>
      <c r="BE256" s="50">
        <v>2</v>
      </c>
      <c r="BF256" s="650"/>
      <c r="BG256" s="50">
        <v>2</v>
      </c>
      <c r="BH256" s="650"/>
      <c r="BI256" s="39"/>
      <c r="BJ256" s="39"/>
      <c r="BK256" s="39"/>
      <c r="BL256" s="39"/>
      <c r="BM256" s="39"/>
      <c r="BN256" s="39"/>
      <c r="BO256" s="39"/>
      <c r="BP256" s="39"/>
      <c r="BQ256" s="39"/>
      <c r="BR256" s="39"/>
      <c r="BS256" s="39"/>
      <c r="BT256" s="39"/>
      <c r="BU256" s="39"/>
      <c r="BV256" s="39"/>
      <c r="BW256" s="39"/>
      <c r="BX256" s="39"/>
      <c r="BY256" s="39"/>
      <c r="BZ256" s="39"/>
      <c r="CA256" s="39"/>
      <c r="CB256" s="39"/>
      <c r="CC256" s="39"/>
      <c r="CD256" s="39"/>
      <c r="CE256" s="39"/>
      <c r="CF256" s="39"/>
      <c r="CG256" s="39"/>
      <c r="CH256" s="39"/>
      <c r="CI256" s="39"/>
      <c r="CJ256" s="39"/>
      <c r="CK256" s="39"/>
      <c r="CL256" s="39"/>
      <c r="CM256" s="39"/>
      <c r="CN256" s="39"/>
      <c r="CO256" s="39"/>
      <c r="CP256" s="39"/>
      <c r="CQ256" s="39"/>
      <c r="CR256" s="39"/>
      <c r="CS256" s="39"/>
      <c r="CT256" s="39"/>
      <c r="CU256" s="39"/>
      <c r="CV256" s="39"/>
      <c r="CW256" s="39"/>
      <c r="CX256" s="39"/>
      <c r="CY256" s="39"/>
      <c r="CZ256" s="39"/>
      <c r="DA256" s="39"/>
      <c r="DB256" s="39"/>
      <c r="DC256" s="39"/>
      <c r="DD256" s="39"/>
      <c r="DE256" s="39"/>
      <c r="DF256" s="39"/>
      <c r="DG256" s="39"/>
      <c r="DH256" s="39"/>
      <c r="DI256" s="39"/>
      <c r="DJ256" s="39"/>
      <c r="DK256" s="39"/>
      <c r="DL256" s="39"/>
      <c r="DM256" s="39"/>
      <c r="DN256" s="39"/>
      <c r="DO256" s="39"/>
      <c r="DP256" s="39"/>
      <c r="DQ256" s="39"/>
      <c r="DR256" s="39"/>
      <c r="DS256" s="39"/>
      <c r="DT256" s="39"/>
      <c r="DU256" s="39"/>
      <c r="DV256" s="39"/>
      <c r="DW256" s="39"/>
      <c r="DX256" s="39"/>
    </row>
    <row r="257" spans="1:128" s="25" customFormat="1" ht="23.25" hidden="1" customHeight="1" x14ac:dyDescent="0.2">
      <c r="A257" s="627"/>
      <c r="B257" s="27"/>
      <c r="C257" s="366" t="str">
        <f>'CONTEXTO E IDENTIFICACIÓN'!D$105</f>
        <v>Gestión de Sistemas de Información e Infraestructura</v>
      </c>
      <c r="D257" s="366" t="str">
        <f>'CONTEXTO E IDENTIFICACIÓN'!F$105</f>
        <v>Gestión de la Infraestructura</v>
      </c>
      <c r="E257" s="630"/>
      <c r="F257" s="633"/>
      <c r="G257" s="636"/>
      <c r="H257" s="318">
        <v>3</v>
      </c>
      <c r="I257" s="274"/>
      <c r="J257" s="494"/>
      <c r="K257" s="275"/>
      <c r="L257" s="275" t="str">
        <f t="shared" si="75"/>
        <v xml:space="preserve">  </v>
      </c>
      <c r="M257" s="274"/>
      <c r="N257" s="24"/>
      <c r="O257" s="255"/>
      <c r="P257" s="252" t="str">
        <f>+IF(O257=FÓRMULAS!$E$4,FÓRMULAS!$F$4,IF(O257=FÓRMULAS!$E$5,FÓRMULAS!$F$5,IF(O257=FÓRMULAS!$E$6,FÓRMULAS!$F$6,"")))</f>
        <v/>
      </c>
      <c r="Q257" s="252" t="str">
        <f>+IF(OR(O257=FÓRMULAS!$O$4,O257=FÓRMULAS!$O$5),FÓRMULAS!$P$5,IF(O257=FÓRMULAS!$O$6,FÓRMULAS!$P$6,""))</f>
        <v/>
      </c>
      <c r="R257" s="255"/>
      <c r="S257" s="252" t="str">
        <f>+IF(R257=FÓRMULAS!$H$4,FÓRMULAS!$I$4,IF(R257=FÓRMULAS!$H$5,FÓRMULAS!$I$5,""))</f>
        <v/>
      </c>
      <c r="T257" s="260"/>
      <c r="U257" s="260"/>
      <c r="V257" s="260"/>
      <c r="W257" s="252" t="str">
        <f t="shared" si="76"/>
        <v/>
      </c>
      <c r="X257" s="252">
        <f>IF(Q257=FÓRMULAS!$P$5,F$255-(F$255*W257),F$255)</f>
        <v>0.2</v>
      </c>
      <c r="Y257" s="322">
        <f>IF(Q257=FÓRMULAS!$P$6,G$255-(G$255*W257),G$255)</f>
        <v>0.8</v>
      </c>
      <c r="Z257" s="639"/>
      <c r="AA257" s="642"/>
      <c r="AB257" s="325"/>
      <c r="AC257" s="24"/>
      <c r="AD257" s="24"/>
      <c r="AE257" s="24"/>
      <c r="AF257" s="290"/>
      <c r="AG257" s="281"/>
      <c r="AH257" s="24"/>
      <c r="AI257" s="24"/>
      <c r="AJ257" s="24"/>
      <c r="AK257" s="24"/>
      <c r="AL257" s="24"/>
      <c r="AM257" s="24"/>
      <c r="AN257" s="24"/>
      <c r="AO257" s="24"/>
      <c r="AP257" s="24"/>
      <c r="AQ257" s="24"/>
      <c r="AR257" s="60"/>
      <c r="AS257" s="60"/>
      <c r="AT257" s="60"/>
      <c r="AU257" s="24"/>
      <c r="AV257" s="24"/>
      <c r="AW257" s="24"/>
      <c r="AX257" s="24"/>
      <c r="AY257" s="24"/>
      <c r="AZ257" s="24"/>
      <c r="BA257" s="24"/>
      <c r="BB257" s="58"/>
      <c r="BC257" s="26"/>
      <c r="BD257" s="26"/>
      <c r="BE257" s="57"/>
      <c r="BF257" s="59"/>
      <c r="BG257" s="57"/>
      <c r="BH257" s="59"/>
      <c r="BI257" s="39"/>
      <c r="BJ257" s="39"/>
      <c r="BK257" s="39"/>
      <c r="BL257" s="39"/>
      <c r="BM257" s="39"/>
      <c r="BN257" s="39"/>
      <c r="BO257" s="39"/>
      <c r="BP257" s="39"/>
      <c r="BQ257" s="39"/>
      <c r="BR257" s="39"/>
      <c r="BS257" s="39"/>
      <c r="BT257" s="39"/>
      <c r="BU257" s="39"/>
      <c r="BV257" s="39"/>
      <c r="BW257" s="39"/>
      <c r="BX257" s="39"/>
      <c r="BY257" s="39"/>
      <c r="BZ257" s="39"/>
      <c r="CA257" s="39"/>
      <c r="CB257" s="39"/>
      <c r="CC257" s="39"/>
      <c r="CD257" s="39"/>
      <c r="CE257" s="39"/>
      <c r="CF257" s="39"/>
      <c r="CG257" s="39"/>
      <c r="CH257" s="39"/>
      <c r="CI257" s="39"/>
      <c r="CJ257" s="39"/>
      <c r="CK257" s="39"/>
      <c r="CL257" s="39"/>
      <c r="CM257" s="39"/>
      <c r="CN257" s="39"/>
      <c r="CO257" s="39"/>
      <c r="CP257" s="39"/>
      <c r="CQ257" s="39"/>
      <c r="CR257" s="39"/>
      <c r="CS257" s="39"/>
      <c r="CT257" s="39"/>
      <c r="CU257" s="39"/>
      <c r="CV257" s="39"/>
      <c r="CW257" s="39"/>
      <c r="CX257" s="39"/>
      <c r="CY257" s="39"/>
      <c r="CZ257" s="39"/>
      <c r="DA257" s="39"/>
      <c r="DB257" s="39"/>
      <c r="DC257" s="39"/>
      <c r="DD257" s="39"/>
      <c r="DE257" s="39"/>
      <c r="DF257" s="39"/>
      <c r="DG257" s="39"/>
      <c r="DH257" s="39"/>
      <c r="DI257" s="39"/>
      <c r="DJ257" s="39"/>
      <c r="DK257" s="39"/>
      <c r="DL257" s="39"/>
      <c r="DM257" s="39"/>
      <c r="DN257" s="39"/>
      <c r="DO257" s="39"/>
      <c r="DP257" s="39"/>
      <c r="DQ257" s="39"/>
      <c r="DR257" s="39"/>
      <c r="DS257" s="39"/>
      <c r="DT257" s="39"/>
      <c r="DU257" s="39"/>
      <c r="DV257" s="39"/>
      <c r="DW257" s="39"/>
      <c r="DX257" s="39"/>
    </row>
    <row r="258" spans="1:128" s="25" customFormat="1" ht="21.75" hidden="1" customHeight="1" thickBot="1" x14ac:dyDescent="0.25">
      <c r="A258" s="628"/>
      <c r="B258" s="291"/>
      <c r="C258" s="367" t="str">
        <f>'CONTEXTO E IDENTIFICACIÓN'!D$105</f>
        <v>Gestión de Sistemas de Información e Infraestructura</v>
      </c>
      <c r="D258" s="367" t="str">
        <f>'CONTEXTO E IDENTIFICACIÓN'!F$105</f>
        <v>Gestión de la Infraestructura</v>
      </c>
      <c r="E258" s="631"/>
      <c r="F258" s="634"/>
      <c r="G258" s="637"/>
      <c r="H258" s="319">
        <v>4</v>
      </c>
      <c r="I258" s="292"/>
      <c r="J258" s="292"/>
      <c r="K258" s="293"/>
      <c r="L258" s="275" t="str">
        <f t="shared" si="75"/>
        <v xml:space="preserve">  </v>
      </c>
      <c r="M258" s="292"/>
      <c r="N258" s="294"/>
      <c r="O258" s="256"/>
      <c r="P258" s="253" t="str">
        <f>+IF(O258=FÓRMULAS!$E$4,FÓRMULAS!$F$4,IF(O258=FÓRMULAS!$E$5,FÓRMULAS!$F$5,IF(O258=FÓRMULAS!$E$6,FÓRMULAS!$F$6,"")))</f>
        <v/>
      </c>
      <c r="Q258" s="253" t="str">
        <f>+IF(OR(O258=FÓRMULAS!$O$4,O258=FÓRMULAS!$O$5),FÓRMULAS!$P$5,IF(O258=FÓRMULAS!$O$6,FÓRMULAS!$P$6,""))</f>
        <v/>
      </c>
      <c r="R258" s="256"/>
      <c r="S258" s="253" t="str">
        <f>+IF(R258=FÓRMULAS!$H$4,FÓRMULAS!$I$4,IF(R258=FÓRMULAS!$H$5,FÓRMULAS!$I$5,""))</f>
        <v/>
      </c>
      <c r="T258" s="261"/>
      <c r="U258" s="261"/>
      <c r="V258" s="261"/>
      <c r="W258" s="253" t="str">
        <f t="shared" si="76"/>
        <v/>
      </c>
      <c r="X258" s="253">
        <f>IF(Q258=FÓRMULAS!$P$5,F$255-(F$255*W258),F$255)</f>
        <v>0.2</v>
      </c>
      <c r="Y258" s="323">
        <f>IF(Q258=FÓRMULAS!$P$6,G$255-(G$255*W258),G$255)</f>
        <v>0.8</v>
      </c>
      <c r="Z258" s="640"/>
      <c r="AA258" s="643"/>
      <c r="AB258" s="326"/>
      <c r="AC258" s="294"/>
      <c r="AD258" s="294"/>
      <c r="AE258" s="294"/>
      <c r="AF258" s="295"/>
      <c r="AG258" s="281"/>
      <c r="AH258" s="24"/>
      <c r="AI258" s="24"/>
      <c r="AJ258" s="24"/>
      <c r="AK258" s="24"/>
      <c r="AL258" s="24"/>
      <c r="AM258" s="24"/>
      <c r="AN258" s="24"/>
      <c r="AO258" s="24"/>
      <c r="AP258" s="24"/>
      <c r="AQ258" s="24"/>
      <c r="AR258" s="60"/>
      <c r="AS258" s="60"/>
      <c r="AT258" s="60"/>
      <c r="AU258" s="24"/>
      <c r="AV258" s="24"/>
      <c r="AW258" s="24"/>
      <c r="AX258" s="24"/>
      <c r="AY258" s="24"/>
      <c r="AZ258" s="24"/>
      <c r="BA258" s="24"/>
      <c r="BB258" s="58"/>
      <c r="BC258" s="26"/>
      <c r="BD258" s="26"/>
      <c r="BE258" s="57"/>
      <c r="BF258" s="59"/>
      <c r="BG258" s="57"/>
      <c r="BH258" s="59"/>
      <c r="BI258" s="39"/>
      <c r="BJ258" s="39"/>
      <c r="BK258" s="39"/>
      <c r="BL258" s="39"/>
      <c r="BM258" s="39"/>
      <c r="BN258" s="39"/>
      <c r="BO258" s="39"/>
      <c r="BP258" s="39"/>
      <c r="BQ258" s="39"/>
      <c r="BR258" s="39"/>
      <c r="BS258" s="39"/>
      <c r="BT258" s="39"/>
      <c r="BU258" s="39"/>
      <c r="BV258" s="39"/>
      <c r="BW258" s="39"/>
      <c r="BX258" s="39"/>
      <c r="BY258" s="39"/>
      <c r="BZ258" s="39"/>
      <c r="CA258" s="39"/>
      <c r="CB258" s="39"/>
      <c r="CC258" s="39"/>
      <c r="CD258" s="39"/>
      <c r="CE258" s="39"/>
      <c r="CF258" s="39"/>
      <c r="CG258" s="39"/>
      <c r="CH258" s="39"/>
      <c r="CI258" s="39"/>
      <c r="CJ258" s="39"/>
      <c r="CK258" s="39"/>
      <c r="CL258" s="39"/>
      <c r="CM258" s="39"/>
      <c r="CN258" s="39"/>
      <c r="CO258" s="39"/>
      <c r="CP258" s="39"/>
      <c r="CQ258" s="39"/>
      <c r="CR258" s="39"/>
      <c r="CS258" s="39"/>
      <c r="CT258" s="39"/>
      <c r="CU258" s="39"/>
      <c r="CV258" s="39"/>
      <c r="CW258" s="39"/>
      <c r="CX258" s="39"/>
      <c r="CY258" s="39"/>
      <c r="CZ258" s="39"/>
      <c r="DA258" s="39"/>
      <c r="DB258" s="39"/>
      <c r="DC258" s="39"/>
      <c r="DD258" s="39"/>
      <c r="DE258" s="39"/>
      <c r="DF258" s="39"/>
      <c r="DG258" s="39"/>
      <c r="DH258" s="39"/>
      <c r="DI258" s="39"/>
      <c r="DJ258" s="39"/>
      <c r="DK258" s="39"/>
      <c r="DL258" s="39"/>
      <c r="DM258" s="39"/>
      <c r="DN258" s="39"/>
      <c r="DO258" s="39"/>
      <c r="DP258" s="39"/>
      <c r="DQ258" s="39"/>
      <c r="DR258" s="39"/>
      <c r="DS258" s="39"/>
      <c r="DT258" s="39"/>
      <c r="DU258" s="39"/>
      <c r="DV258" s="39"/>
      <c r="DW258" s="39"/>
      <c r="DX258" s="39"/>
    </row>
    <row r="259" spans="1:128" s="463" customFormat="1" ht="126.75" hidden="1" customHeight="1" x14ac:dyDescent="0.2">
      <c r="A259" s="668" t="str">
        <f>'CONTEXTO E IDENTIFICACIÓN'!A106</f>
        <v>R52</v>
      </c>
      <c r="B259" s="297" t="s">
        <v>44</v>
      </c>
      <c r="C259" s="437" t="str">
        <f>'CONTEXTO E IDENTIFICACIÓN'!D$106</f>
        <v>Gestión de Sistemas de Información e Infraestructura</v>
      </c>
      <c r="D259" s="437" t="str">
        <f>'CONTEXTO E IDENTIFICACIÓN'!F$106</f>
        <v>Gestión de la Infraestructura</v>
      </c>
      <c r="E259" s="652" t="str">
        <f>'CONTEXTO E IDENTIFICACIÓN'!N106</f>
        <v>Posibilidad de pérdida Reputacional por indisponibilidad de infraestructura tecnológica para soportar los servicios de TI requeridos  por la entidad 
debido a:
1. Insuficientes recursos financieros para garantizar la prestación de los servicios de soporte y mantenimiento a la infraestructura tecnológica
2. Insuficiente infraestructura tecnológica para atender situaciones de contingencia ante indisponibilidad de servicios
3. Ataques a la infraestructura tecnológica por agentes externos o internos</v>
      </c>
      <c r="F259" s="655">
        <f>'PROB E IMPACTO INHERENTE'!H60</f>
        <v>0.8</v>
      </c>
      <c r="G259" s="658">
        <f>'PROB E IMPACTO INHERENTE'!P60</f>
        <v>1</v>
      </c>
      <c r="H259" s="438">
        <v>1</v>
      </c>
      <c r="I259" s="432" t="s">
        <v>844</v>
      </c>
      <c r="J259" s="432" t="s">
        <v>844</v>
      </c>
      <c r="K259" s="433" t="s">
        <v>845</v>
      </c>
      <c r="L259" s="275" t="str">
        <f t="shared" si="75"/>
        <v xml:space="preserve">El Coordinador GIT de Infraestructura Tecnológica El Coordinador GIT de Infraestructura Tecnológica mensualmente revisa la vigencia de los contratos de soporte y genera alertas informando al Jefe de la Oficina de Informática y Telecomunicaciones respecto de los vencimientos cercanos. En caso que la alerta de vencimiento de contratos no se genere oportunamente, se gestiona con la alta dirección la asignación de los recursos requeridos.  </v>
      </c>
      <c r="M259" s="432" t="s">
        <v>177</v>
      </c>
      <c r="N259" s="288" t="s">
        <v>7</v>
      </c>
      <c r="O259" s="442" t="s">
        <v>16</v>
      </c>
      <c r="P259" s="443">
        <f>+IF(O259=FÓRMULAS!$E$4,FÓRMULAS!$F$4,IF(O259=FÓRMULAS!$E$5,FÓRMULAS!$F$5,IF(O259=FÓRMULAS!$E$6,FÓRMULAS!$F$6,"")))</f>
        <v>0.25</v>
      </c>
      <c r="Q259" s="443" t="str">
        <f>+IF(OR(O259=FÓRMULAS!$O$4,O259=FÓRMULAS!$O$5),FÓRMULAS!$P$5,IF(O259=FÓRMULAS!$O$6,FÓRMULAS!$P$6,""))</f>
        <v>Probabilidad</v>
      </c>
      <c r="R259" s="442" t="s">
        <v>103</v>
      </c>
      <c r="S259" s="443">
        <f>+IF(R259=FÓRMULAS!$H$4,FÓRMULAS!$I$4,IF(R259=FÓRMULAS!$H$5,FÓRMULAS!$I$5,""))</f>
        <v>0.15</v>
      </c>
      <c r="T259" s="444" t="s">
        <v>902</v>
      </c>
      <c r="U259" s="444" t="s">
        <v>903</v>
      </c>
      <c r="V259" s="444" t="s">
        <v>904</v>
      </c>
      <c r="W259" s="443">
        <f t="shared" si="76"/>
        <v>0.4</v>
      </c>
      <c r="X259" s="443">
        <f>IF(Q259=FÓRMULAS!$P$5,F$259-(F$259*W259),F$259)</f>
        <v>0.48</v>
      </c>
      <c r="Y259" s="445">
        <f>IF(Q259=FÓRMULAS!$P$6,G$259-(G$259*W259),G$259)</f>
        <v>1</v>
      </c>
      <c r="Z259" s="679">
        <f t="shared" ref="Z259:AA259" si="79">+IF(X262="","",X262)</f>
        <v>0.8</v>
      </c>
      <c r="AA259" s="682">
        <f t="shared" si="79"/>
        <v>1</v>
      </c>
      <c r="AB259" s="446">
        <v>12</v>
      </c>
      <c r="AC259" s="447">
        <v>3</v>
      </c>
      <c r="AD259" s="447">
        <v>3</v>
      </c>
      <c r="AE259" s="447">
        <v>3</v>
      </c>
      <c r="AF259" s="448">
        <v>3</v>
      </c>
      <c r="AG259" s="281" t="s">
        <v>19</v>
      </c>
      <c r="AH259" s="51" t="s">
        <v>17</v>
      </c>
      <c r="AI259" s="51" t="s">
        <v>19</v>
      </c>
      <c r="AJ259" s="51" t="s">
        <v>6</v>
      </c>
      <c r="AK259" s="51" t="s">
        <v>6</v>
      </c>
      <c r="AL259" s="51" t="s">
        <v>23</v>
      </c>
      <c r="AM259" s="24" t="s">
        <v>103</v>
      </c>
      <c r="AN259" s="24" t="s">
        <v>87</v>
      </c>
      <c r="AO259" s="24" t="s">
        <v>89</v>
      </c>
      <c r="AP259" s="24" t="s">
        <v>91</v>
      </c>
      <c r="AQ259" s="24" t="s">
        <v>100</v>
      </c>
      <c r="AR259" s="51" t="s">
        <v>94</v>
      </c>
      <c r="AS259" s="51" t="s">
        <v>96</v>
      </c>
      <c r="AT259" s="51" t="s">
        <v>98</v>
      </c>
      <c r="AU259" s="24">
        <v>15</v>
      </c>
      <c r="AV259" s="24">
        <v>15</v>
      </c>
      <c r="AW259" s="24">
        <v>15</v>
      </c>
      <c r="AX259" s="24">
        <v>10</v>
      </c>
      <c r="AY259" s="24">
        <v>15</v>
      </c>
      <c r="AZ259" s="24">
        <v>15</v>
      </c>
      <c r="BA259" s="24">
        <v>10</v>
      </c>
      <c r="BB259" s="49">
        <v>95</v>
      </c>
      <c r="BC259" s="26" t="s">
        <v>138</v>
      </c>
      <c r="BD259" s="26" t="s">
        <v>138</v>
      </c>
      <c r="BE259" s="50">
        <v>1</v>
      </c>
      <c r="BF259" s="48">
        <v>1</v>
      </c>
      <c r="BG259" s="50">
        <v>1</v>
      </c>
      <c r="BH259" s="48">
        <v>1</v>
      </c>
      <c r="BI259" s="465"/>
      <c r="BJ259" s="465"/>
      <c r="BK259" s="465"/>
      <c r="BL259" s="465"/>
      <c r="BM259" s="465"/>
      <c r="BN259" s="465"/>
      <c r="BO259" s="465"/>
      <c r="BP259" s="465"/>
      <c r="BQ259" s="465"/>
      <c r="BR259" s="465"/>
      <c r="BS259" s="465"/>
      <c r="BT259" s="465"/>
      <c r="BU259" s="465"/>
      <c r="BV259" s="465"/>
      <c r="BW259" s="465"/>
      <c r="BX259" s="465"/>
      <c r="BY259" s="465"/>
      <c r="BZ259" s="465"/>
      <c r="CA259" s="465"/>
      <c r="CB259" s="465"/>
      <c r="CC259" s="465"/>
      <c r="CD259" s="465"/>
      <c r="CE259" s="465"/>
      <c r="CF259" s="465"/>
      <c r="CG259" s="465"/>
      <c r="CH259" s="465"/>
      <c r="CI259" s="465"/>
      <c r="CJ259" s="465"/>
      <c r="CK259" s="465"/>
      <c r="CL259" s="465"/>
      <c r="CM259" s="465"/>
      <c r="CN259" s="465"/>
      <c r="CO259" s="465"/>
      <c r="CP259" s="465"/>
      <c r="CQ259" s="465"/>
      <c r="CR259" s="465"/>
      <c r="CS259" s="465"/>
      <c r="CT259" s="465"/>
      <c r="CU259" s="465"/>
      <c r="CV259" s="465"/>
      <c r="CW259" s="465"/>
      <c r="CX259" s="465"/>
      <c r="CY259" s="465"/>
      <c r="CZ259" s="465"/>
      <c r="DA259" s="465"/>
      <c r="DB259" s="465"/>
    </row>
    <row r="260" spans="1:128" s="463" customFormat="1" ht="18" hidden="1" customHeight="1" x14ac:dyDescent="0.2">
      <c r="A260" s="669"/>
      <c r="B260" s="41"/>
      <c r="C260" s="422" t="str">
        <f>'CONTEXTO E IDENTIFICACIÓN'!D$106</f>
        <v>Gestión de Sistemas de Información e Infraestructura</v>
      </c>
      <c r="D260" s="422" t="str">
        <f>'CONTEXTO E IDENTIFICACIÓN'!F$106</f>
        <v>Gestión de la Infraestructura</v>
      </c>
      <c r="E260" s="653"/>
      <c r="F260" s="656"/>
      <c r="G260" s="659"/>
      <c r="H260" s="439">
        <v>2</v>
      </c>
      <c r="I260" s="434"/>
      <c r="J260" s="434"/>
      <c r="K260" s="430"/>
      <c r="L260" s="275" t="str">
        <f t="shared" si="75"/>
        <v xml:space="preserve">  </v>
      </c>
      <c r="M260" s="434"/>
      <c r="N260" s="24"/>
      <c r="O260" s="449"/>
      <c r="P260" s="450" t="str">
        <f>+IF(O260=FÓRMULAS!$E$4,FÓRMULAS!$F$4,IF(O260=FÓRMULAS!$E$5,FÓRMULAS!$F$5,IF(O260=FÓRMULAS!$E$6,FÓRMULAS!$F$6,"")))</f>
        <v/>
      </c>
      <c r="Q260" s="450" t="str">
        <f>+IF(OR(O260=FÓRMULAS!$O$4,O260=FÓRMULAS!$O$5),FÓRMULAS!$P$5,IF(O260=FÓRMULAS!$O$6,FÓRMULAS!$P$6,""))</f>
        <v/>
      </c>
      <c r="R260" s="449"/>
      <c r="S260" s="450" t="str">
        <f>+IF(R260=FÓRMULAS!$H$4,FÓRMULAS!$I$4,IF(R260=FÓRMULAS!$H$5,FÓRMULAS!$I$5,""))</f>
        <v/>
      </c>
      <c r="T260" s="451"/>
      <c r="U260" s="451"/>
      <c r="V260" s="451"/>
      <c r="W260" s="450" t="str">
        <f t="shared" si="76"/>
        <v/>
      </c>
      <c r="X260" s="450">
        <f>IF(Q260=FÓRMULAS!$P$5,F$259-(F$259*W260),F$259)</f>
        <v>0.8</v>
      </c>
      <c r="Y260" s="452">
        <f>IF(Q260=FÓRMULAS!$P$6,G$259-(G$259*W260),G$259)</f>
        <v>1</v>
      </c>
      <c r="Z260" s="680"/>
      <c r="AA260" s="683"/>
      <c r="AB260" s="453"/>
      <c r="AC260" s="454"/>
      <c r="AD260" s="454"/>
      <c r="AE260" s="454"/>
      <c r="AF260" s="455"/>
      <c r="AG260" s="281"/>
      <c r="AH260" s="60"/>
      <c r="AI260" s="60"/>
      <c r="AJ260" s="60"/>
      <c r="AK260" s="60"/>
      <c r="AL260" s="60"/>
      <c r="AM260" s="24"/>
      <c r="AN260" s="24"/>
      <c r="AO260" s="24"/>
      <c r="AP260" s="24"/>
      <c r="AQ260" s="24"/>
      <c r="AR260" s="60"/>
      <c r="AS260" s="60"/>
      <c r="AT260" s="60"/>
      <c r="AU260" s="24"/>
      <c r="AV260" s="24"/>
      <c r="AW260" s="24"/>
      <c r="AX260" s="24"/>
      <c r="AY260" s="24"/>
      <c r="AZ260" s="24"/>
      <c r="BA260" s="24"/>
      <c r="BB260" s="58"/>
      <c r="BC260" s="26"/>
      <c r="BD260" s="26"/>
      <c r="BE260" s="57"/>
      <c r="BF260" s="59"/>
      <c r="BG260" s="57"/>
      <c r="BH260" s="59"/>
      <c r="BI260" s="465"/>
      <c r="BJ260" s="465"/>
      <c r="BK260" s="465"/>
      <c r="BL260" s="465"/>
      <c r="BM260" s="465"/>
      <c r="BN260" s="465"/>
      <c r="BO260" s="465"/>
      <c r="BP260" s="465"/>
      <c r="BQ260" s="465"/>
      <c r="BR260" s="465"/>
      <c r="BS260" s="465"/>
      <c r="BT260" s="465"/>
      <c r="BU260" s="465"/>
      <c r="BV260" s="465"/>
      <c r="BW260" s="465"/>
      <c r="BX260" s="465"/>
      <c r="BY260" s="465"/>
      <c r="BZ260" s="465"/>
      <c r="CA260" s="465"/>
      <c r="CB260" s="465"/>
      <c r="CC260" s="465"/>
      <c r="CD260" s="465"/>
      <c r="CE260" s="465"/>
      <c r="CF260" s="465"/>
      <c r="CG260" s="465"/>
      <c r="CH260" s="465"/>
      <c r="CI260" s="465"/>
      <c r="CJ260" s="465"/>
      <c r="CK260" s="465"/>
      <c r="CL260" s="465"/>
      <c r="CM260" s="465"/>
      <c r="CN260" s="465"/>
      <c r="CO260" s="465"/>
      <c r="CP260" s="465"/>
      <c r="CQ260" s="465"/>
      <c r="CR260" s="465"/>
      <c r="CS260" s="465"/>
      <c r="CT260" s="465"/>
      <c r="CU260" s="465"/>
      <c r="CV260" s="465"/>
      <c r="CW260" s="465"/>
      <c r="CX260" s="465"/>
      <c r="CY260" s="465"/>
      <c r="CZ260" s="465"/>
      <c r="DA260" s="465"/>
      <c r="DB260" s="465"/>
    </row>
    <row r="261" spans="1:128" s="463" customFormat="1" ht="23.25" hidden="1" customHeight="1" x14ac:dyDescent="0.2">
      <c r="A261" s="669"/>
      <c r="B261" s="41"/>
      <c r="C261" s="422" t="str">
        <f>'CONTEXTO E IDENTIFICACIÓN'!D$106</f>
        <v>Gestión de Sistemas de Información e Infraestructura</v>
      </c>
      <c r="D261" s="422" t="str">
        <f>'CONTEXTO E IDENTIFICACIÓN'!F$106</f>
        <v>Gestión de la Infraestructura</v>
      </c>
      <c r="E261" s="653"/>
      <c r="F261" s="656"/>
      <c r="G261" s="659"/>
      <c r="H261" s="439">
        <v>3</v>
      </c>
      <c r="I261" s="434"/>
      <c r="J261" s="434"/>
      <c r="K261" s="430"/>
      <c r="L261" s="275" t="str">
        <f t="shared" si="75"/>
        <v xml:space="preserve">  </v>
      </c>
      <c r="M261" s="434"/>
      <c r="N261" s="24"/>
      <c r="O261" s="449"/>
      <c r="P261" s="450" t="str">
        <f>+IF(O261=FÓRMULAS!$E$4,FÓRMULAS!$F$4,IF(O261=FÓRMULAS!$E$5,FÓRMULAS!$F$5,IF(O261=FÓRMULAS!$E$6,FÓRMULAS!$F$6,"")))</f>
        <v/>
      </c>
      <c r="Q261" s="450" t="str">
        <f>+IF(OR(O261=FÓRMULAS!$O$4,O261=FÓRMULAS!$O$5),FÓRMULAS!$P$5,IF(O261=FÓRMULAS!$O$6,FÓRMULAS!$P$6,""))</f>
        <v/>
      </c>
      <c r="R261" s="449"/>
      <c r="S261" s="450" t="str">
        <f>+IF(R261=FÓRMULAS!$H$4,FÓRMULAS!$I$4,IF(R261=FÓRMULAS!$H$5,FÓRMULAS!$I$5,""))</f>
        <v/>
      </c>
      <c r="T261" s="451"/>
      <c r="U261" s="451"/>
      <c r="V261" s="451"/>
      <c r="W261" s="450" t="str">
        <f t="shared" si="76"/>
        <v/>
      </c>
      <c r="X261" s="450">
        <f>IF(Q261=FÓRMULAS!$P$5,F$259-(F$259*W261),F$259)</f>
        <v>0.8</v>
      </c>
      <c r="Y261" s="452">
        <f>IF(Q261=FÓRMULAS!$P$6,G$259-(G$259*W261),G$259)</f>
        <v>1</v>
      </c>
      <c r="Z261" s="680"/>
      <c r="AA261" s="683"/>
      <c r="AB261" s="453"/>
      <c r="AC261" s="454"/>
      <c r="AD261" s="454"/>
      <c r="AE261" s="454"/>
      <c r="AF261" s="455"/>
      <c r="AG261" s="281"/>
      <c r="AH261" s="60"/>
      <c r="AI261" s="60"/>
      <c r="AJ261" s="60"/>
      <c r="AK261" s="60"/>
      <c r="AL261" s="60"/>
      <c r="AM261" s="24"/>
      <c r="AN261" s="24"/>
      <c r="AO261" s="24"/>
      <c r="AP261" s="24"/>
      <c r="AQ261" s="24"/>
      <c r="AR261" s="60"/>
      <c r="AS261" s="60"/>
      <c r="AT261" s="60"/>
      <c r="AU261" s="24"/>
      <c r="AV261" s="24"/>
      <c r="AW261" s="24"/>
      <c r="AX261" s="24"/>
      <c r="AY261" s="24"/>
      <c r="AZ261" s="24"/>
      <c r="BA261" s="24"/>
      <c r="BB261" s="58"/>
      <c r="BC261" s="26"/>
      <c r="BD261" s="26"/>
      <c r="BE261" s="57"/>
      <c r="BF261" s="59"/>
      <c r="BG261" s="57"/>
      <c r="BH261" s="59"/>
      <c r="BI261" s="465"/>
      <c r="BJ261" s="465"/>
      <c r="BK261" s="465"/>
      <c r="BL261" s="465"/>
      <c r="BM261" s="465"/>
      <c r="BN261" s="465"/>
      <c r="BO261" s="465"/>
      <c r="BP261" s="465"/>
      <c r="BQ261" s="465"/>
      <c r="BR261" s="465"/>
      <c r="BS261" s="465"/>
      <c r="BT261" s="465"/>
      <c r="BU261" s="465"/>
      <c r="BV261" s="465"/>
      <c r="BW261" s="465"/>
      <c r="BX261" s="465"/>
      <c r="BY261" s="465"/>
      <c r="BZ261" s="465"/>
      <c r="CA261" s="465"/>
      <c r="CB261" s="465"/>
      <c r="CC261" s="465"/>
      <c r="CD261" s="465"/>
      <c r="CE261" s="465"/>
      <c r="CF261" s="465"/>
      <c r="CG261" s="465"/>
      <c r="CH261" s="465"/>
      <c r="CI261" s="465"/>
      <c r="CJ261" s="465"/>
      <c r="CK261" s="465"/>
      <c r="CL261" s="465"/>
      <c r="CM261" s="465"/>
      <c r="CN261" s="465"/>
      <c r="CO261" s="465"/>
      <c r="CP261" s="465"/>
      <c r="CQ261" s="465"/>
      <c r="CR261" s="465"/>
      <c r="CS261" s="465"/>
      <c r="CT261" s="465"/>
      <c r="CU261" s="465"/>
      <c r="CV261" s="465"/>
      <c r="CW261" s="465"/>
      <c r="CX261" s="465"/>
      <c r="CY261" s="465"/>
      <c r="CZ261" s="465"/>
      <c r="DA261" s="465"/>
      <c r="DB261" s="465"/>
    </row>
    <row r="262" spans="1:128" s="463" customFormat="1" ht="37.5" hidden="1" customHeight="1" thickBot="1" x14ac:dyDescent="0.25">
      <c r="A262" s="670"/>
      <c r="B262" s="298"/>
      <c r="C262" s="440" t="str">
        <f>'CONTEXTO E IDENTIFICACIÓN'!D$106</f>
        <v>Gestión de Sistemas de Información e Infraestructura</v>
      </c>
      <c r="D262" s="440" t="str">
        <f>'CONTEXTO E IDENTIFICACIÓN'!F$106</f>
        <v>Gestión de la Infraestructura</v>
      </c>
      <c r="E262" s="654"/>
      <c r="F262" s="657"/>
      <c r="G262" s="660"/>
      <c r="H262" s="441">
        <v>4</v>
      </c>
      <c r="I262" s="435"/>
      <c r="J262" s="435"/>
      <c r="K262" s="436"/>
      <c r="L262" s="275" t="str">
        <f t="shared" si="75"/>
        <v xml:space="preserve">  </v>
      </c>
      <c r="M262" s="435"/>
      <c r="N262" s="294"/>
      <c r="O262" s="456"/>
      <c r="P262" s="457" t="str">
        <f>+IF(O262=FÓRMULAS!$E$4,FÓRMULAS!$F$4,IF(O262=FÓRMULAS!$E$5,FÓRMULAS!$F$5,IF(O262=FÓRMULAS!$E$6,FÓRMULAS!$F$6,"")))</f>
        <v/>
      </c>
      <c r="Q262" s="457" t="str">
        <f>+IF(OR(O262=FÓRMULAS!$O$4,O262=FÓRMULAS!$O$5),FÓRMULAS!$P$5,IF(O262=FÓRMULAS!$O$6,FÓRMULAS!$P$6,""))</f>
        <v/>
      </c>
      <c r="R262" s="456"/>
      <c r="S262" s="457" t="str">
        <f>+IF(R262=FÓRMULAS!$H$4,FÓRMULAS!$I$4,IF(R262=FÓRMULAS!$H$5,FÓRMULAS!$I$5,""))</f>
        <v/>
      </c>
      <c r="T262" s="458"/>
      <c r="U262" s="458"/>
      <c r="V262" s="458"/>
      <c r="W262" s="457" t="str">
        <f t="shared" si="76"/>
        <v/>
      </c>
      <c r="X262" s="457">
        <f>IF(Q262=FÓRMULAS!$P$5,F$259-(F$259*W262),F$259)</f>
        <v>0.8</v>
      </c>
      <c r="Y262" s="459">
        <f>IF(Q262=FÓRMULAS!$P$6,G$259-(G$259*W262),G$259)</f>
        <v>1</v>
      </c>
      <c r="Z262" s="681"/>
      <c r="AA262" s="684"/>
      <c r="AB262" s="460"/>
      <c r="AC262" s="461"/>
      <c r="AD262" s="461"/>
      <c r="AE262" s="461"/>
      <c r="AF262" s="462"/>
      <c r="AG262" s="281"/>
      <c r="AH262" s="60"/>
      <c r="AI262" s="60"/>
      <c r="AJ262" s="60"/>
      <c r="AK262" s="60"/>
      <c r="AL262" s="60"/>
      <c r="AM262" s="24"/>
      <c r="AN262" s="24"/>
      <c r="AO262" s="24"/>
      <c r="AP262" s="24"/>
      <c r="AQ262" s="24"/>
      <c r="AR262" s="60"/>
      <c r="AS262" s="60"/>
      <c r="AT262" s="60"/>
      <c r="AU262" s="24"/>
      <c r="AV262" s="24"/>
      <c r="AW262" s="24"/>
      <c r="AX262" s="24"/>
      <c r="AY262" s="24"/>
      <c r="AZ262" s="24"/>
      <c r="BA262" s="24"/>
      <c r="BB262" s="58"/>
      <c r="BC262" s="26"/>
      <c r="BD262" s="26"/>
      <c r="BE262" s="57"/>
      <c r="BF262" s="59"/>
      <c r="BG262" s="57"/>
      <c r="BH262" s="59"/>
      <c r="BI262" s="465"/>
      <c r="BJ262" s="465"/>
      <c r="BK262" s="465"/>
      <c r="BL262" s="465"/>
      <c r="BM262" s="465"/>
      <c r="BN262" s="465"/>
      <c r="BO262" s="465"/>
      <c r="BP262" s="465"/>
      <c r="BQ262" s="465"/>
      <c r="BR262" s="465"/>
      <c r="BS262" s="465"/>
      <c r="BT262" s="465"/>
      <c r="BU262" s="465"/>
      <c r="BV262" s="465"/>
      <c r="BW262" s="465"/>
      <c r="BX262" s="465"/>
      <c r="BY262" s="465"/>
      <c r="BZ262" s="465"/>
      <c r="CA262" s="465"/>
      <c r="CB262" s="465"/>
      <c r="CC262" s="465"/>
      <c r="CD262" s="465"/>
      <c r="CE262" s="465"/>
      <c r="CF262" s="465"/>
      <c r="CG262" s="465"/>
      <c r="CH262" s="465"/>
      <c r="CI262" s="465"/>
      <c r="CJ262" s="465"/>
      <c r="CK262" s="465"/>
      <c r="CL262" s="465"/>
      <c r="CM262" s="465"/>
      <c r="CN262" s="465"/>
      <c r="CO262" s="465"/>
      <c r="CP262" s="465"/>
      <c r="CQ262" s="465"/>
      <c r="CR262" s="465"/>
      <c r="CS262" s="465"/>
      <c r="CT262" s="465"/>
      <c r="CU262" s="465"/>
      <c r="CV262" s="465"/>
      <c r="CW262" s="465"/>
      <c r="CX262" s="465"/>
      <c r="CY262" s="465"/>
      <c r="CZ262" s="465"/>
      <c r="DA262" s="465"/>
      <c r="DB262" s="465"/>
    </row>
    <row r="263" spans="1:128" s="25" customFormat="1" ht="125.25" hidden="1" customHeight="1" x14ac:dyDescent="0.2">
      <c r="A263" s="626" t="str">
        <f>'CONTEXTO E IDENTIFICACIÓN'!A107</f>
        <v>R53</v>
      </c>
      <c r="B263" s="297" t="s">
        <v>44</v>
      </c>
      <c r="C263" s="365" t="str">
        <f>'CONTEXTO E IDENTIFICACIÓN'!D$107</f>
        <v>Gestión de Sistemas de Información e Infraestructura</v>
      </c>
      <c r="D263" s="365" t="str">
        <f>'CONTEXTO E IDENTIFICACIÓN'!F$107</f>
        <v>Gestión de la Infraestructura</v>
      </c>
      <c r="E263" s="629" t="str">
        <f>'CONTEXTO E IDENTIFICACIÓN'!N107</f>
        <v>Posibilidad de pérdida Reputacional por posibilidad de uso de infraestructura tecnológica para fines personales o comerciales debido a:
1. Ausencia de herramientas de monitoreo automatizadas que cuenten con soporte y garantía 
2. Ausencia de controles en disposición de infraestructura tecnológica
3. Descentralización del gobierno de infraestructura
4. Deficiencias en la documentación del catálogo de servicios tecnológicos
5. Mala manipulación de los recursos asignados por el Instituto a los usuarios</v>
      </c>
      <c r="F263" s="632">
        <f>'PROB E IMPACTO INHERENTE'!H61</f>
        <v>0.2</v>
      </c>
      <c r="G263" s="635">
        <f>'PROB E IMPACTO INHERENTE'!P61</f>
        <v>0.8</v>
      </c>
      <c r="H263" s="317">
        <v>1</v>
      </c>
      <c r="I263" s="286" t="s">
        <v>846</v>
      </c>
      <c r="J263" s="286" t="s">
        <v>846</v>
      </c>
      <c r="K263" s="287" t="s">
        <v>847</v>
      </c>
      <c r="L263" s="275" t="str">
        <f t="shared" si="75"/>
        <v>El Profesional designado del GIT de Infraestructura Tecnológica El Profesional designado del GIT de Infraestructura Tecnológica , cuando se requiera, asigna privilegios de acceso a la infraestructura con base en la Política del sistema de seguridad y privacidad de la información y seguridad digital, de acuerdo con los permisos requeridos y autorizados por los dueños de los activos de información, para evitar ingresos no autorizados a las herramientas tecnológicas. En caso que un perfil quede asignado incorrectamente, se procede a realizar corrección en la asignación del permiso.</v>
      </c>
      <c r="M263" s="286" t="s">
        <v>178</v>
      </c>
      <c r="N263" s="288" t="s">
        <v>7</v>
      </c>
      <c r="O263" s="254" t="s">
        <v>16</v>
      </c>
      <c r="P263" s="251">
        <f>+IF(O263=FÓRMULAS!$E$4,FÓRMULAS!$F$4,IF(O263=FÓRMULAS!$E$5,FÓRMULAS!$F$5,IF(O263=FÓRMULAS!$E$6,FÓRMULAS!$F$6,"")))</f>
        <v>0.25</v>
      </c>
      <c r="Q263" s="251" t="str">
        <f>+IF(OR(O263=FÓRMULAS!$O$4,O263=FÓRMULAS!$O$5),FÓRMULAS!$P$5,IF(O263=FÓRMULAS!$O$6,FÓRMULAS!$P$6,""))</f>
        <v>Probabilidad</v>
      </c>
      <c r="R263" s="254" t="s">
        <v>103</v>
      </c>
      <c r="S263" s="251">
        <f>+IF(R263=FÓRMULAS!$H$4,FÓRMULAS!$I$4,IF(R263=FÓRMULAS!$H$5,FÓRMULAS!$I$5,""))</f>
        <v>0.15</v>
      </c>
      <c r="T263" s="259" t="s">
        <v>902</v>
      </c>
      <c r="U263" s="259" t="s">
        <v>903</v>
      </c>
      <c r="V263" s="259" t="s">
        <v>904</v>
      </c>
      <c r="W263" s="251">
        <f t="shared" si="76"/>
        <v>0.4</v>
      </c>
      <c r="X263" s="251">
        <f>IF(Q263=FÓRMULAS!$P$5,F$263-(F$263*W263),F$263)</f>
        <v>0.12</v>
      </c>
      <c r="Y263" s="321">
        <f>IF(Q263=FÓRMULAS!$P$6,G$263-(G$263*W263),G$263)</f>
        <v>0.8</v>
      </c>
      <c r="Z263" s="638">
        <f t="shared" ref="Z263:AA263" si="80">+IF(X266="","",X266)</f>
        <v>0.2</v>
      </c>
      <c r="AA263" s="641">
        <f t="shared" si="80"/>
        <v>0.8</v>
      </c>
      <c r="AB263" s="324">
        <v>0</v>
      </c>
      <c r="AC263" s="288">
        <v>0</v>
      </c>
      <c r="AD263" s="288">
        <v>0</v>
      </c>
      <c r="AE263" s="288">
        <v>0</v>
      </c>
      <c r="AF263" s="289">
        <v>0</v>
      </c>
      <c r="AG263" s="281" t="s">
        <v>6</v>
      </c>
      <c r="AH263" s="51" t="s">
        <v>16</v>
      </c>
      <c r="AI263" s="51" t="s">
        <v>6</v>
      </c>
      <c r="AJ263" s="51" t="s">
        <v>6</v>
      </c>
      <c r="AK263" s="51" t="s">
        <v>6</v>
      </c>
      <c r="AL263" s="51" t="s">
        <v>25</v>
      </c>
      <c r="AM263" s="24" t="s">
        <v>103</v>
      </c>
      <c r="AN263" s="24" t="s">
        <v>87</v>
      </c>
      <c r="AO263" s="24" t="s">
        <v>89</v>
      </c>
      <c r="AP263" s="24" t="s">
        <v>91</v>
      </c>
      <c r="AQ263" s="24" t="s">
        <v>99</v>
      </c>
      <c r="AR263" s="51" t="s">
        <v>94</v>
      </c>
      <c r="AS263" s="51" t="s">
        <v>96</v>
      </c>
      <c r="AT263" s="51" t="s">
        <v>98</v>
      </c>
      <c r="AU263" s="24">
        <v>15</v>
      </c>
      <c r="AV263" s="24">
        <v>15</v>
      </c>
      <c r="AW263" s="24">
        <v>15</v>
      </c>
      <c r="AX263" s="24">
        <v>15</v>
      </c>
      <c r="AY263" s="24">
        <v>15</v>
      </c>
      <c r="AZ263" s="24">
        <v>15</v>
      </c>
      <c r="BA263" s="24">
        <v>10</v>
      </c>
      <c r="BB263" s="49">
        <v>100</v>
      </c>
      <c r="BC263" s="590" t="s">
        <v>138</v>
      </c>
      <c r="BD263" s="590" t="s">
        <v>138</v>
      </c>
      <c r="BE263" s="651">
        <v>0</v>
      </c>
      <c r="BF263" s="650">
        <v>0</v>
      </c>
      <c r="BG263" s="651">
        <v>2</v>
      </c>
      <c r="BH263" s="650">
        <v>0</v>
      </c>
    </row>
    <row r="264" spans="1:128" s="39" customFormat="1" ht="125.25" hidden="1" customHeight="1" x14ac:dyDescent="0.2">
      <c r="A264" s="627"/>
      <c r="B264" s="41" t="s">
        <v>44</v>
      </c>
      <c r="C264" s="366" t="str">
        <f>'CONTEXTO E IDENTIFICACIÓN'!D$107</f>
        <v>Gestión de Sistemas de Información e Infraestructura</v>
      </c>
      <c r="D264" s="366" t="str">
        <f>'CONTEXTO E IDENTIFICACIÓN'!F$107</f>
        <v>Gestión de la Infraestructura</v>
      </c>
      <c r="E264" s="630"/>
      <c r="F264" s="633"/>
      <c r="G264" s="636"/>
      <c r="H264" s="318">
        <v>2</v>
      </c>
      <c r="I264" s="274" t="s">
        <v>846</v>
      </c>
      <c r="J264" s="494" t="s">
        <v>846</v>
      </c>
      <c r="K264" s="275" t="s">
        <v>848</v>
      </c>
      <c r="L264" s="275" t="str">
        <f t="shared" si="75"/>
        <v xml:space="preserve">El Profesional designado del GIT de Infraestructura Tecnológica El Profesional designado del GIT de Infraestructura Tecnológica mensualmente remite a los dueños de los activos de información el Reporte de creación y modificación de usuarios, con el fin de validar el acceso autorizado a los usuarios. En caso de que se identifiquen novedades en el acceso, se tomarán las acciones pertinentes para mantener la confidencialidad de los activos de información. </v>
      </c>
      <c r="M264" s="275" t="s">
        <v>254</v>
      </c>
      <c r="N264" s="24" t="s">
        <v>7</v>
      </c>
      <c r="O264" s="255" t="s">
        <v>16</v>
      </c>
      <c r="P264" s="252">
        <f>+IF(O264=FÓRMULAS!$E$4,FÓRMULAS!$F$4,IF(O264=FÓRMULAS!$E$5,FÓRMULAS!$F$5,IF(O264=FÓRMULAS!$E$6,FÓRMULAS!$F$6,"")))</f>
        <v>0.25</v>
      </c>
      <c r="Q264" s="252" t="str">
        <f>+IF(OR(O264=FÓRMULAS!$O$4,O264=FÓRMULAS!$O$5),FÓRMULAS!$P$5,IF(O264=FÓRMULAS!$O$6,FÓRMULAS!$P$6,""))</f>
        <v>Probabilidad</v>
      </c>
      <c r="R264" s="255" t="s">
        <v>103</v>
      </c>
      <c r="S264" s="252">
        <f>+IF(R264=FÓRMULAS!$H$4,FÓRMULAS!$I$4,IF(R264=FÓRMULAS!$H$5,FÓRMULAS!$I$5,""))</f>
        <v>0.15</v>
      </c>
      <c r="T264" s="260" t="s">
        <v>902</v>
      </c>
      <c r="U264" s="260" t="s">
        <v>903</v>
      </c>
      <c r="V264" s="260" t="s">
        <v>904</v>
      </c>
      <c r="W264" s="252">
        <f t="shared" si="76"/>
        <v>0.4</v>
      </c>
      <c r="X264" s="252">
        <f>IF(Q264=FÓRMULAS!$P$5,F$263-(F$263*W264),F$263)</f>
        <v>0.12</v>
      </c>
      <c r="Y264" s="322">
        <f>IF(Q264=FÓRMULAS!$P$6,G$263-(G$263*W264),G$263)</f>
        <v>0.8</v>
      </c>
      <c r="Z264" s="639"/>
      <c r="AA264" s="642"/>
      <c r="AB264" s="325">
        <v>12</v>
      </c>
      <c r="AC264" s="24">
        <v>3</v>
      </c>
      <c r="AD264" s="24">
        <v>3</v>
      </c>
      <c r="AE264" s="24">
        <v>3</v>
      </c>
      <c r="AF264" s="290">
        <v>3</v>
      </c>
      <c r="AG264" s="281" t="s">
        <v>19</v>
      </c>
      <c r="AH264" s="51" t="s">
        <v>16</v>
      </c>
      <c r="AI264" s="51" t="s">
        <v>6</v>
      </c>
      <c r="AJ264" s="51" t="s">
        <v>19</v>
      </c>
      <c r="AK264" s="51" t="s">
        <v>6</v>
      </c>
      <c r="AL264" s="51" t="s">
        <v>23</v>
      </c>
      <c r="AM264" s="24" t="s">
        <v>103</v>
      </c>
      <c r="AN264" s="24" t="s">
        <v>87</v>
      </c>
      <c r="AO264" s="24" t="s">
        <v>89</v>
      </c>
      <c r="AP264" s="24" t="s">
        <v>91</v>
      </c>
      <c r="AQ264" s="24" t="s">
        <v>99</v>
      </c>
      <c r="AR264" s="51" t="s">
        <v>94</v>
      </c>
      <c r="AS264" s="51" t="s">
        <v>96</v>
      </c>
      <c r="AT264" s="51" t="s">
        <v>98</v>
      </c>
      <c r="AU264" s="24">
        <v>15</v>
      </c>
      <c r="AV264" s="24">
        <v>15</v>
      </c>
      <c r="AW264" s="24">
        <v>15</v>
      </c>
      <c r="AX264" s="24">
        <v>15</v>
      </c>
      <c r="AY264" s="24">
        <v>15</v>
      </c>
      <c r="AZ264" s="24">
        <v>15</v>
      </c>
      <c r="BA264" s="24">
        <v>10</v>
      </c>
      <c r="BB264" s="49">
        <v>100</v>
      </c>
      <c r="BC264" s="590"/>
      <c r="BD264" s="590"/>
      <c r="BE264" s="651"/>
      <c r="BF264" s="650"/>
      <c r="BG264" s="651"/>
      <c r="BH264" s="650"/>
    </row>
    <row r="265" spans="1:128" s="39" customFormat="1" ht="21.75" hidden="1" customHeight="1" x14ac:dyDescent="0.2">
      <c r="A265" s="627"/>
      <c r="B265" s="41"/>
      <c r="C265" s="366" t="str">
        <f>'CONTEXTO E IDENTIFICACIÓN'!D$107</f>
        <v>Gestión de Sistemas de Información e Infraestructura</v>
      </c>
      <c r="D265" s="366" t="str">
        <f>'CONTEXTO E IDENTIFICACIÓN'!F$107</f>
        <v>Gestión de la Infraestructura</v>
      </c>
      <c r="E265" s="630"/>
      <c r="F265" s="633"/>
      <c r="G265" s="636"/>
      <c r="H265" s="318">
        <v>3</v>
      </c>
      <c r="I265" s="274"/>
      <c r="J265" s="494"/>
      <c r="K265" s="275"/>
      <c r="L265" s="275" t="str">
        <f t="shared" si="75"/>
        <v xml:space="preserve">  </v>
      </c>
      <c r="M265" s="275"/>
      <c r="N265" s="24"/>
      <c r="O265" s="255"/>
      <c r="P265" s="252" t="str">
        <f>+IF(O265=FÓRMULAS!$E$4,FÓRMULAS!$F$4,IF(O265=FÓRMULAS!$E$5,FÓRMULAS!$F$5,IF(O265=FÓRMULAS!$E$6,FÓRMULAS!$F$6,"")))</f>
        <v/>
      </c>
      <c r="Q265" s="252" t="str">
        <f>+IF(OR(O265=FÓRMULAS!$O$4,O265=FÓRMULAS!$O$5),FÓRMULAS!$P$5,IF(O265=FÓRMULAS!$O$6,FÓRMULAS!$P$6,""))</f>
        <v/>
      </c>
      <c r="R265" s="255"/>
      <c r="S265" s="252" t="str">
        <f>+IF(R265=FÓRMULAS!$H$4,FÓRMULAS!$I$4,IF(R265=FÓRMULAS!$H$5,FÓRMULAS!$I$5,""))</f>
        <v/>
      </c>
      <c r="T265" s="260"/>
      <c r="U265" s="260"/>
      <c r="V265" s="260"/>
      <c r="W265" s="252" t="str">
        <f t="shared" si="76"/>
        <v/>
      </c>
      <c r="X265" s="252">
        <f>IF(Q265=FÓRMULAS!$P$5,F$263-(F$263*W265),F$263)</f>
        <v>0.2</v>
      </c>
      <c r="Y265" s="322">
        <f>IF(Q265=FÓRMULAS!$P$6,G$263-(G$263*W265),G$263)</f>
        <v>0.8</v>
      </c>
      <c r="Z265" s="639"/>
      <c r="AA265" s="642"/>
      <c r="AB265" s="325"/>
      <c r="AC265" s="24"/>
      <c r="AD265" s="24"/>
      <c r="AE265" s="24"/>
      <c r="AF265" s="290"/>
      <c r="AG265" s="281"/>
      <c r="AH265" s="60"/>
      <c r="AI265" s="60"/>
      <c r="AJ265" s="60"/>
      <c r="AK265" s="60"/>
      <c r="AL265" s="60"/>
      <c r="AM265" s="24"/>
      <c r="AN265" s="24"/>
      <c r="AO265" s="24"/>
      <c r="AP265" s="24"/>
      <c r="AQ265" s="24"/>
      <c r="AR265" s="60"/>
      <c r="AS265" s="60"/>
      <c r="AT265" s="60"/>
      <c r="AU265" s="24"/>
      <c r="AV265" s="24"/>
      <c r="AW265" s="24"/>
      <c r="AX265" s="24"/>
      <c r="AY265" s="24"/>
      <c r="AZ265" s="24"/>
      <c r="BA265" s="24"/>
      <c r="BB265" s="58"/>
      <c r="BC265" s="56"/>
      <c r="BD265" s="56"/>
      <c r="BE265" s="57"/>
      <c r="BF265" s="59"/>
      <c r="BG265" s="57"/>
      <c r="BH265" s="59"/>
    </row>
    <row r="266" spans="1:128" s="39" customFormat="1" ht="21.75" hidden="1" customHeight="1" thickBot="1" x14ac:dyDescent="0.25">
      <c r="A266" s="628"/>
      <c r="B266" s="298"/>
      <c r="C266" s="367" t="str">
        <f>'CONTEXTO E IDENTIFICACIÓN'!D$107</f>
        <v>Gestión de Sistemas de Información e Infraestructura</v>
      </c>
      <c r="D266" s="367" t="str">
        <f>'CONTEXTO E IDENTIFICACIÓN'!F$107</f>
        <v>Gestión de la Infraestructura</v>
      </c>
      <c r="E266" s="631"/>
      <c r="F266" s="634"/>
      <c r="G266" s="637"/>
      <c r="H266" s="319">
        <v>4</v>
      </c>
      <c r="I266" s="292"/>
      <c r="J266" s="292"/>
      <c r="K266" s="293"/>
      <c r="L266" s="275" t="str">
        <f t="shared" si="75"/>
        <v xml:space="preserve">  </v>
      </c>
      <c r="M266" s="293"/>
      <c r="N266" s="294"/>
      <c r="O266" s="256"/>
      <c r="P266" s="253" t="str">
        <f>+IF(O266=FÓRMULAS!$E$4,FÓRMULAS!$F$4,IF(O266=FÓRMULAS!$E$5,FÓRMULAS!$F$5,IF(O266=FÓRMULAS!$E$6,FÓRMULAS!$F$6,"")))</f>
        <v/>
      </c>
      <c r="Q266" s="253" t="str">
        <f>+IF(OR(O266=FÓRMULAS!$O$4,O266=FÓRMULAS!$O$5),FÓRMULAS!$P$5,IF(O266=FÓRMULAS!$O$6,FÓRMULAS!$P$6,""))</f>
        <v/>
      </c>
      <c r="R266" s="256"/>
      <c r="S266" s="253" t="str">
        <f>+IF(R266=FÓRMULAS!$H$4,FÓRMULAS!$I$4,IF(R266=FÓRMULAS!$H$5,FÓRMULAS!$I$5,""))</f>
        <v/>
      </c>
      <c r="T266" s="261"/>
      <c r="U266" s="261"/>
      <c r="V266" s="261"/>
      <c r="W266" s="253" t="str">
        <f t="shared" si="76"/>
        <v/>
      </c>
      <c r="X266" s="253">
        <f>IF(Q266=FÓRMULAS!$P$5,F$263-(F$263*W266),F$263)</f>
        <v>0.2</v>
      </c>
      <c r="Y266" s="323">
        <f>IF(Q266=FÓRMULAS!$P$6,G$263-(G$263*W266),G$263)</f>
        <v>0.8</v>
      </c>
      <c r="Z266" s="640"/>
      <c r="AA266" s="643"/>
      <c r="AB266" s="326"/>
      <c r="AC266" s="294"/>
      <c r="AD266" s="294"/>
      <c r="AE266" s="294"/>
      <c r="AF266" s="295"/>
      <c r="AG266" s="281"/>
      <c r="AH266" s="60"/>
      <c r="AI266" s="60"/>
      <c r="AJ266" s="60"/>
      <c r="AK266" s="60"/>
      <c r="AL266" s="60"/>
      <c r="AM266" s="24"/>
      <c r="AN266" s="24"/>
      <c r="AO266" s="24"/>
      <c r="AP266" s="24"/>
      <c r="AQ266" s="24"/>
      <c r="AR266" s="60"/>
      <c r="AS266" s="60"/>
      <c r="AT266" s="60"/>
      <c r="AU266" s="24"/>
      <c r="AV266" s="24"/>
      <c r="AW266" s="24"/>
      <c r="AX266" s="24"/>
      <c r="AY266" s="24"/>
      <c r="AZ266" s="24"/>
      <c r="BA266" s="24"/>
      <c r="BB266" s="58"/>
      <c r="BC266" s="56"/>
      <c r="BD266" s="56"/>
      <c r="BE266" s="57"/>
      <c r="BF266" s="59"/>
      <c r="BG266" s="57"/>
      <c r="BH266" s="59"/>
    </row>
    <row r="267" spans="1:128" s="464" customFormat="1" ht="125.25" hidden="1" customHeight="1" x14ac:dyDescent="0.2">
      <c r="A267" s="668" t="str">
        <f>'CONTEXTO E IDENTIFICACIÓN'!A108</f>
        <v>R54</v>
      </c>
      <c r="B267" s="297" t="s">
        <v>44</v>
      </c>
      <c r="C267" s="437" t="str">
        <f>'CONTEXTO E IDENTIFICACIÓN'!D$108</f>
        <v>Gestión de Sistemas de Información e Infraestructura</v>
      </c>
      <c r="D267" s="437" t="str">
        <f>'CONTEXTO E IDENTIFICACIÓN'!F$108</f>
        <v>Diseño y Desarrollo de Sistemas de Información</v>
      </c>
      <c r="E267" s="652" t="str">
        <f>'CONTEXTO E IDENTIFICACIÓN'!N108</f>
        <v>Posibilidad de pérdida Reputacional por inoportunidad en la entrega de las necesidades de las soluciones informáticas requeridas por la entidad para el cumplimiento de sus objetivos debido a:
1. Falta de información oportuna por parte de las dependencias, DT y UOC
2. Ausencia o mala identificación de necesidades para la vigencia
3. Mapa de ruta insuficiente para cubrimiento de necesidades
4. Cambio en requerimientos político-administrativos
5. Presupuesto insuficiente para la vigencia</v>
      </c>
      <c r="F267" s="655">
        <f>'PROB E IMPACTO INHERENTE'!H62</f>
        <v>0.6</v>
      </c>
      <c r="G267" s="658">
        <f>'PROB E IMPACTO INHERENTE'!P62</f>
        <v>0.6</v>
      </c>
      <c r="H267" s="438">
        <v>1</v>
      </c>
      <c r="I267" s="432" t="s">
        <v>849</v>
      </c>
      <c r="J267" s="432" t="s">
        <v>849</v>
      </c>
      <c r="K267" s="433" t="s">
        <v>850</v>
      </c>
      <c r="L267" s="275" t="str">
        <f t="shared" si="75"/>
        <v>El Jefe de la Oficina de Informática y Telecomunicaciones El Jefe de la Oficina de Informática y Telecomunicaciones , anualmente, mediante comunicado solicita a las diferentes dependencias y Direcciones Territoriales las necesidades tecnológicas requeridas para el cumplimiento de sus metas. Posteriormente se consolidan y se aprueban. En Comité institucional de gestión y desempeño se socializan y se priorizan de acuerdo con las necesidades institucionales. En caso que no se considere viable alguna necesidad se contemplarán aplazamientos para próximas vigencias.</v>
      </c>
      <c r="M267" s="432" t="s">
        <v>176</v>
      </c>
      <c r="N267" s="288" t="s">
        <v>7</v>
      </c>
      <c r="O267" s="442" t="s">
        <v>16</v>
      </c>
      <c r="P267" s="443">
        <f>+IF(O267=FÓRMULAS!$E$4,FÓRMULAS!$F$4,IF(O267=FÓRMULAS!$E$5,FÓRMULAS!$F$5,IF(O267=FÓRMULAS!$E$6,FÓRMULAS!$F$6,"")))</f>
        <v>0.25</v>
      </c>
      <c r="Q267" s="443" t="str">
        <f>+IF(OR(O267=FÓRMULAS!$O$4,O267=FÓRMULAS!$O$5),FÓRMULAS!$P$5,IF(O267=FÓRMULAS!$O$6,FÓRMULAS!$P$6,""))</f>
        <v>Probabilidad</v>
      </c>
      <c r="R267" s="442" t="s">
        <v>103</v>
      </c>
      <c r="S267" s="443">
        <f>+IF(R267=FÓRMULAS!$H$4,FÓRMULAS!$I$4,IF(R267=FÓRMULAS!$H$5,FÓRMULAS!$I$5,""))</f>
        <v>0.15</v>
      </c>
      <c r="T267" s="444" t="s">
        <v>902</v>
      </c>
      <c r="U267" s="444" t="s">
        <v>903</v>
      </c>
      <c r="V267" s="444" t="s">
        <v>904</v>
      </c>
      <c r="W267" s="443">
        <f t="shared" si="76"/>
        <v>0.4</v>
      </c>
      <c r="X267" s="443">
        <f>IF(Q267=FÓRMULAS!$P$5,F$267-(F$267*W267),F$267)</f>
        <v>0.36</v>
      </c>
      <c r="Y267" s="445">
        <f>IF(Q267=FÓRMULAS!$P$6,G$267-(G$267*W267),G$267)</f>
        <v>0.6</v>
      </c>
      <c r="Z267" s="679">
        <f t="shared" ref="Z267:AA267" si="81">+IF(X270="","",X270)</f>
        <v>0.6</v>
      </c>
      <c r="AA267" s="682">
        <f t="shared" si="81"/>
        <v>0.6</v>
      </c>
      <c r="AB267" s="446">
        <v>1</v>
      </c>
      <c r="AC267" s="447">
        <v>0</v>
      </c>
      <c r="AD267" s="447">
        <v>0</v>
      </c>
      <c r="AE267" s="447">
        <v>1</v>
      </c>
      <c r="AF267" s="448">
        <v>0</v>
      </c>
      <c r="AG267" s="281" t="s">
        <v>19</v>
      </c>
      <c r="AH267" s="51" t="s">
        <v>16</v>
      </c>
      <c r="AI267" s="51" t="s">
        <v>6</v>
      </c>
      <c r="AJ267" s="51" t="s">
        <v>6</v>
      </c>
      <c r="AK267" s="51" t="s">
        <v>6</v>
      </c>
      <c r="AL267" s="51" t="s">
        <v>24</v>
      </c>
      <c r="AM267" s="24" t="s">
        <v>103</v>
      </c>
      <c r="AN267" s="24" t="s">
        <v>87</v>
      </c>
      <c r="AO267" s="24" t="s">
        <v>89</v>
      </c>
      <c r="AP267" s="24" t="s">
        <v>91</v>
      </c>
      <c r="AQ267" s="24" t="s">
        <v>99</v>
      </c>
      <c r="AR267" s="51" t="s">
        <v>94</v>
      </c>
      <c r="AS267" s="51" t="s">
        <v>96</v>
      </c>
      <c r="AT267" s="51" t="s">
        <v>98</v>
      </c>
      <c r="AU267" s="24">
        <v>15</v>
      </c>
      <c r="AV267" s="24">
        <v>15</v>
      </c>
      <c r="AW267" s="24">
        <v>15</v>
      </c>
      <c r="AX267" s="24">
        <v>15</v>
      </c>
      <c r="AY267" s="24">
        <v>15</v>
      </c>
      <c r="AZ267" s="24">
        <v>15</v>
      </c>
      <c r="BA267" s="24">
        <v>10</v>
      </c>
      <c r="BB267" s="49">
        <v>100</v>
      </c>
      <c r="BC267" s="26" t="s">
        <v>138</v>
      </c>
      <c r="BD267" s="26" t="s">
        <v>138</v>
      </c>
      <c r="BE267" s="50">
        <v>2</v>
      </c>
      <c r="BF267" s="48">
        <v>2</v>
      </c>
      <c r="BG267" s="50">
        <v>2</v>
      </c>
      <c r="BH267" s="48">
        <v>2</v>
      </c>
      <c r="BI267" s="465"/>
      <c r="BJ267" s="465"/>
      <c r="BK267" s="465"/>
      <c r="BL267" s="465"/>
      <c r="BM267" s="465"/>
      <c r="BN267" s="465"/>
      <c r="BO267" s="465"/>
      <c r="BP267" s="465"/>
      <c r="BQ267" s="465"/>
      <c r="BR267" s="465"/>
      <c r="BS267" s="465"/>
      <c r="BT267" s="465"/>
      <c r="BU267" s="465"/>
      <c r="BV267" s="465"/>
      <c r="BW267" s="465"/>
      <c r="BX267" s="465"/>
      <c r="BY267" s="465"/>
      <c r="BZ267" s="465"/>
      <c r="CA267" s="465"/>
      <c r="CB267" s="465"/>
      <c r="CC267" s="465"/>
      <c r="CD267" s="465"/>
      <c r="CE267" s="465"/>
      <c r="CF267" s="465"/>
      <c r="CG267" s="465"/>
      <c r="CH267" s="465"/>
      <c r="CI267" s="465"/>
      <c r="CJ267" s="465"/>
      <c r="CK267" s="465"/>
      <c r="CL267" s="465"/>
      <c r="CM267" s="465"/>
      <c r="CN267" s="465"/>
      <c r="CO267" s="465"/>
      <c r="CP267" s="465"/>
      <c r="CQ267" s="465"/>
      <c r="CR267" s="465"/>
      <c r="CS267" s="465"/>
      <c r="CT267" s="465"/>
      <c r="CU267" s="465"/>
      <c r="CV267" s="465"/>
      <c r="CW267" s="465"/>
      <c r="CX267" s="465"/>
    </row>
    <row r="268" spans="1:128" s="464" customFormat="1" ht="20.25" hidden="1" customHeight="1" x14ac:dyDescent="0.2">
      <c r="A268" s="669"/>
      <c r="B268" s="41"/>
      <c r="C268" s="422" t="str">
        <f>'CONTEXTO E IDENTIFICACIÓN'!D$108</f>
        <v>Gestión de Sistemas de Información e Infraestructura</v>
      </c>
      <c r="D268" s="422" t="str">
        <f>'CONTEXTO E IDENTIFICACIÓN'!F$108</f>
        <v>Diseño y Desarrollo de Sistemas de Información</v>
      </c>
      <c r="E268" s="653"/>
      <c r="F268" s="656"/>
      <c r="G268" s="659"/>
      <c r="H268" s="439">
        <v>2</v>
      </c>
      <c r="I268" s="434"/>
      <c r="J268" s="434"/>
      <c r="K268" s="430"/>
      <c r="L268" s="275" t="str">
        <f t="shared" si="75"/>
        <v xml:space="preserve">  </v>
      </c>
      <c r="M268" s="434"/>
      <c r="N268" s="24"/>
      <c r="O268" s="449"/>
      <c r="P268" s="450" t="str">
        <f>+IF(O268=FÓRMULAS!$E$4,FÓRMULAS!$F$4,IF(O268=FÓRMULAS!$E$5,FÓRMULAS!$F$5,IF(O268=FÓRMULAS!$E$6,FÓRMULAS!$F$6,"")))</f>
        <v/>
      </c>
      <c r="Q268" s="450" t="str">
        <f>+IF(OR(O268=FÓRMULAS!$O$4,O268=FÓRMULAS!$O$5),FÓRMULAS!$P$5,IF(O268=FÓRMULAS!$O$6,FÓRMULAS!$P$6,""))</f>
        <v/>
      </c>
      <c r="R268" s="449"/>
      <c r="S268" s="450" t="str">
        <f>+IF(R268=FÓRMULAS!$H$4,FÓRMULAS!$I$4,IF(R268=FÓRMULAS!$H$5,FÓRMULAS!$I$5,""))</f>
        <v/>
      </c>
      <c r="T268" s="451"/>
      <c r="U268" s="451"/>
      <c r="V268" s="451"/>
      <c r="W268" s="450" t="str">
        <f t="shared" si="76"/>
        <v/>
      </c>
      <c r="X268" s="450">
        <f>IF(Q268=FÓRMULAS!$P$5,F$267-(F$267*W268),F$267)</f>
        <v>0.6</v>
      </c>
      <c r="Y268" s="452">
        <f>IF(Q268=FÓRMULAS!$P$6,G$267-(G$267*W268),G$267)</f>
        <v>0.6</v>
      </c>
      <c r="Z268" s="680"/>
      <c r="AA268" s="683"/>
      <c r="AB268" s="453"/>
      <c r="AC268" s="454"/>
      <c r="AD268" s="454"/>
      <c r="AE268" s="454"/>
      <c r="AF268" s="455"/>
      <c r="AG268" s="281"/>
      <c r="AH268" s="60"/>
      <c r="AI268" s="60"/>
      <c r="AJ268" s="60"/>
      <c r="AK268" s="60"/>
      <c r="AL268" s="60"/>
      <c r="AM268" s="24"/>
      <c r="AN268" s="24"/>
      <c r="AO268" s="24"/>
      <c r="AP268" s="24"/>
      <c r="AQ268" s="24"/>
      <c r="AR268" s="60"/>
      <c r="AS268" s="60"/>
      <c r="AT268" s="60"/>
      <c r="AU268" s="24"/>
      <c r="AV268" s="24"/>
      <c r="AW268" s="24"/>
      <c r="AX268" s="24"/>
      <c r="AY268" s="24"/>
      <c r="AZ268" s="24"/>
      <c r="BA268" s="24"/>
      <c r="BB268" s="58"/>
      <c r="BC268" s="26"/>
      <c r="BD268" s="26"/>
      <c r="BE268" s="57"/>
      <c r="BF268" s="59"/>
      <c r="BG268" s="57"/>
      <c r="BH268" s="59"/>
      <c r="BI268" s="465"/>
      <c r="BJ268" s="465"/>
      <c r="BK268" s="465"/>
      <c r="BL268" s="465"/>
      <c r="BM268" s="465"/>
      <c r="BN268" s="465"/>
      <c r="BO268" s="465"/>
      <c r="BP268" s="465"/>
      <c r="BQ268" s="465"/>
      <c r="BR268" s="465"/>
      <c r="BS268" s="465"/>
      <c r="BT268" s="465"/>
      <c r="BU268" s="465"/>
      <c r="BV268" s="465"/>
      <c r="BW268" s="465"/>
      <c r="BX268" s="465"/>
      <c r="BY268" s="465"/>
      <c r="BZ268" s="465"/>
      <c r="CA268" s="465"/>
      <c r="CB268" s="465"/>
      <c r="CC268" s="465"/>
      <c r="CD268" s="465"/>
      <c r="CE268" s="465"/>
      <c r="CF268" s="465"/>
      <c r="CG268" s="465"/>
      <c r="CH268" s="465"/>
      <c r="CI268" s="465"/>
      <c r="CJ268" s="465"/>
      <c r="CK268" s="465"/>
      <c r="CL268" s="465"/>
      <c r="CM268" s="465"/>
      <c r="CN268" s="465"/>
      <c r="CO268" s="465"/>
      <c r="CP268" s="465"/>
      <c r="CQ268" s="465"/>
      <c r="CR268" s="465"/>
      <c r="CS268" s="465"/>
      <c r="CT268" s="465"/>
      <c r="CU268" s="465"/>
      <c r="CV268" s="465"/>
      <c r="CW268" s="465"/>
      <c r="CX268" s="465"/>
    </row>
    <row r="269" spans="1:128" s="464" customFormat="1" ht="18.75" hidden="1" customHeight="1" x14ac:dyDescent="0.2">
      <c r="A269" s="669"/>
      <c r="B269" s="41"/>
      <c r="C269" s="422" t="str">
        <f>'CONTEXTO E IDENTIFICACIÓN'!D$108</f>
        <v>Gestión de Sistemas de Información e Infraestructura</v>
      </c>
      <c r="D269" s="422" t="str">
        <f>'CONTEXTO E IDENTIFICACIÓN'!F$108</f>
        <v>Diseño y Desarrollo de Sistemas de Información</v>
      </c>
      <c r="E269" s="653"/>
      <c r="F269" s="656"/>
      <c r="G269" s="659"/>
      <c r="H269" s="439">
        <v>3</v>
      </c>
      <c r="I269" s="434"/>
      <c r="J269" s="434"/>
      <c r="K269" s="430"/>
      <c r="L269" s="275" t="str">
        <f t="shared" si="75"/>
        <v xml:space="preserve">  </v>
      </c>
      <c r="M269" s="434"/>
      <c r="N269" s="24"/>
      <c r="O269" s="449"/>
      <c r="P269" s="450" t="str">
        <f>+IF(O269=FÓRMULAS!$E$4,FÓRMULAS!$F$4,IF(O269=FÓRMULAS!$E$5,FÓRMULAS!$F$5,IF(O269=FÓRMULAS!$E$6,FÓRMULAS!$F$6,"")))</f>
        <v/>
      </c>
      <c r="Q269" s="450" t="str">
        <f>+IF(OR(O269=FÓRMULAS!$O$4,O269=FÓRMULAS!$O$5),FÓRMULAS!$P$5,IF(O269=FÓRMULAS!$O$6,FÓRMULAS!$P$6,""))</f>
        <v/>
      </c>
      <c r="R269" s="449"/>
      <c r="S269" s="450" t="str">
        <f>+IF(R269=FÓRMULAS!$H$4,FÓRMULAS!$I$4,IF(R269=FÓRMULAS!$H$5,FÓRMULAS!$I$5,""))</f>
        <v/>
      </c>
      <c r="T269" s="451"/>
      <c r="U269" s="451"/>
      <c r="V269" s="451"/>
      <c r="W269" s="450" t="str">
        <f t="shared" si="76"/>
        <v/>
      </c>
      <c r="X269" s="450">
        <f>IF(Q269=FÓRMULAS!$P$5,F$267-(F$267*W269),F$267)</f>
        <v>0.6</v>
      </c>
      <c r="Y269" s="452">
        <f>IF(Q269=FÓRMULAS!$P$6,G$267-(G$267*W269),G$267)</f>
        <v>0.6</v>
      </c>
      <c r="Z269" s="680"/>
      <c r="AA269" s="683"/>
      <c r="AB269" s="453"/>
      <c r="AC269" s="454"/>
      <c r="AD269" s="454"/>
      <c r="AE269" s="454"/>
      <c r="AF269" s="455"/>
      <c r="AG269" s="281"/>
      <c r="AH269" s="60"/>
      <c r="AI269" s="60"/>
      <c r="AJ269" s="60"/>
      <c r="AK269" s="60"/>
      <c r="AL269" s="60"/>
      <c r="AM269" s="24"/>
      <c r="AN269" s="24"/>
      <c r="AO269" s="24"/>
      <c r="AP269" s="24"/>
      <c r="AQ269" s="24"/>
      <c r="AR269" s="60"/>
      <c r="AS269" s="60"/>
      <c r="AT269" s="60"/>
      <c r="AU269" s="24"/>
      <c r="AV269" s="24"/>
      <c r="AW269" s="24"/>
      <c r="AX269" s="24"/>
      <c r="AY269" s="24"/>
      <c r="AZ269" s="24"/>
      <c r="BA269" s="24"/>
      <c r="BB269" s="58"/>
      <c r="BC269" s="26"/>
      <c r="BD269" s="26"/>
      <c r="BE269" s="57"/>
      <c r="BF269" s="59"/>
      <c r="BG269" s="57"/>
      <c r="BH269" s="59"/>
      <c r="BI269" s="465"/>
      <c r="BJ269" s="465"/>
      <c r="BK269" s="465"/>
      <c r="BL269" s="465"/>
      <c r="BM269" s="465"/>
      <c r="BN269" s="465"/>
      <c r="BO269" s="465"/>
      <c r="BP269" s="465"/>
      <c r="BQ269" s="465"/>
      <c r="BR269" s="465"/>
      <c r="BS269" s="465"/>
      <c r="BT269" s="465"/>
      <c r="BU269" s="465"/>
      <c r="BV269" s="465"/>
      <c r="BW269" s="465"/>
      <c r="BX269" s="465"/>
      <c r="BY269" s="465"/>
      <c r="BZ269" s="465"/>
      <c r="CA269" s="465"/>
      <c r="CB269" s="465"/>
      <c r="CC269" s="465"/>
      <c r="CD269" s="465"/>
      <c r="CE269" s="465"/>
      <c r="CF269" s="465"/>
      <c r="CG269" s="465"/>
      <c r="CH269" s="465"/>
      <c r="CI269" s="465"/>
      <c r="CJ269" s="465"/>
      <c r="CK269" s="465"/>
      <c r="CL269" s="465"/>
      <c r="CM269" s="465"/>
      <c r="CN269" s="465"/>
      <c r="CO269" s="465"/>
      <c r="CP269" s="465"/>
      <c r="CQ269" s="465"/>
      <c r="CR269" s="465"/>
      <c r="CS269" s="465"/>
      <c r="CT269" s="465"/>
      <c r="CU269" s="465"/>
      <c r="CV269" s="465"/>
      <c r="CW269" s="465"/>
      <c r="CX269" s="465"/>
    </row>
    <row r="270" spans="1:128" s="464" customFormat="1" ht="30.75" hidden="1" customHeight="1" thickBot="1" x14ac:dyDescent="0.25">
      <c r="A270" s="670"/>
      <c r="B270" s="298"/>
      <c r="C270" s="440" t="str">
        <f>'CONTEXTO E IDENTIFICACIÓN'!D$108</f>
        <v>Gestión de Sistemas de Información e Infraestructura</v>
      </c>
      <c r="D270" s="440" t="str">
        <f>'CONTEXTO E IDENTIFICACIÓN'!F$108</f>
        <v>Diseño y Desarrollo de Sistemas de Información</v>
      </c>
      <c r="E270" s="654"/>
      <c r="F270" s="657"/>
      <c r="G270" s="660"/>
      <c r="H270" s="441">
        <v>4</v>
      </c>
      <c r="I270" s="435"/>
      <c r="J270" s="435"/>
      <c r="K270" s="436"/>
      <c r="L270" s="275" t="str">
        <f t="shared" si="75"/>
        <v xml:space="preserve">  </v>
      </c>
      <c r="M270" s="435"/>
      <c r="N270" s="294"/>
      <c r="O270" s="456"/>
      <c r="P270" s="457" t="str">
        <f>+IF(O270=FÓRMULAS!$E$4,FÓRMULAS!$F$4,IF(O270=FÓRMULAS!$E$5,FÓRMULAS!$F$5,IF(O270=FÓRMULAS!$E$6,FÓRMULAS!$F$6,"")))</f>
        <v/>
      </c>
      <c r="Q270" s="457" t="str">
        <f>+IF(OR(O270=FÓRMULAS!$O$4,O270=FÓRMULAS!$O$5),FÓRMULAS!$P$5,IF(O270=FÓRMULAS!$O$6,FÓRMULAS!$P$6,""))</f>
        <v/>
      </c>
      <c r="R270" s="456"/>
      <c r="S270" s="457" t="str">
        <f>+IF(R270=FÓRMULAS!$H$4,FÓRMULAS!$I$4,IF(R270=FÓRMULAS!$H$5,FÓRMULAS!$I$5,""))</f>
        <v/>
      </c>
      <c r="T270" s="458"/>
      <c r="U270" s="458"/>
      <c r="V270" s="458"/>
      <c r="W270" s="457" t="str">
        <f t="shared" si="76"/>
        <v/>
      </c>
      <c r="X270" s="457">
        <f>IF(Q270=FÓRMULAS!$P$5,F$267-(F$267*W270),F$267)</f>
        <v>0.6</v>
      </c>
      <c r="Y270" s="459">
        <f>IF(Q270=FÓRMULAS!$P$6,G$267-(G$267*W270),G$267)</f>
        <v>0.6</v>
      </c>
      <c r="Z270" s="681"/>
      <c r="AA270" s="684"/>
      <c r="AB270" s="460"/>
      <c r="AC270" s="461"/>
      <c r="AD270" s="461"/>
      <c r="AE270" s="461"/>
      <c r="AF270" s="462"/>
      <c r="AG270" s="281"/>
      <c r="AH270" s="60"/>
      <c r="AI270" s="60"/>
      <c r="AJ270" s="60"/>
      <c r="AK270" s="60"/>
      <c r="AL270" s="60"/>
      <c r="AM270" s="24"/>
      <c r="AN270" s="24"/>
      <c r="AO270" s="24"/>
      <c r="AP270" s="24"/>
      <c r="AQ270" s="24"/>
      <c r="AR270" s="60"/>
      <c r="AS270" s="60"/>
      <c r="AT270" s="60"/>
      <c r="AU270" s="24"/>
      <c r="AV270" s="24"/>
      <c r="AW270" s="24"/>
      <c r="AX270" s="24"/>
      <c r="AY270" s="24"/>
      <c r="AZ270" s="24"/>
      <c r="BA270" s="24"/>
      <c r="BB270" s="58"/>
      <c r="BC270" s="26"/>
      <c r="BD270" s="26"/>
      <c r="BE270" s="57"/>
      <c r="BF270" s="59"/>
      <c r="BG270" s="57"/>
      <c r="BH270" s="59"/>
      <c r="BI270" s="465"/>
      <c r="BJ270" s="465"/>
      <c r="BK270" s="465"/>
      <c r="BL270" s="465"/>
      <c r="BM270" s="465"/>
      <c r="BN270" s="465"/>
      <c r="BO270" s="465"/>
      <c r="BP270" s="465"/>
      <c r="BQ270" s="465"/>
      <c r="BR270" s="465"/>
      <c r="BS270" s="465"/>
      <c r="BT270" s="465"/>
      <c r="BU270" s="465"/>
      <c r="BV270" s="465"/>
      <c r="BW270" s="465"/>
      <c r="BX270" s="465"/>
      <c r="BY270" s="465"/>
      <c r="BZ270" s="465"/>
      <c r="CA270" s="465"/>
      <c r="CB270" s="465"/>
      <c r="CC270" s="465"/>
      <c r="CD270" s="465"/>
      <c r="CE270" s="465"/>
      <c r="CF270" s="465"/>
      <c r="CG270" s="465"/>
      <c r="CH270" s="465"/>
      <c r="CI270" s="465"/>
      <c r="CJ270" s="465"/>
      <c r="CK270" s="465"/>
      <c r="CL270" s="465"/>
      <c r="CM270" s="465"/>
      <c r="CN270" s="465"/>
      <c r="CO270" s="465"/>
      <c r="CP270" s="465"/>
      <c r="CQ270" s="465"/>
      <c r="CR270" s="465"/>
      <c r="CS270" s="465"/>
      <c r="CT270" s="465"/>
      <c r="CU270" s="465"/>
      <c r="CV270" s="465"/>
      <c r="CW270" s="465"/>
      <c r="CX270" s="465"/>
    </row>
    <row r="271" spans="1:128" s="25" customFormat="1" ht="160.5" hidden="1" customHeight="1" x14ac:dyDescent="0.2">
      <c r="A271" s="626" t="str">
        <f>'CONTEXTO E IDENTIFICACIÓN'!A109</f>
        <v>R55</v>
      </c>
      <c r="B271" s="285" t="s">
        <v>54</v>
      </c>
      <c r="C271" s="365" t="str">
        <f>'CONTEXTO E IDENTIFICACIÓN'!D$109</f>
        <v xml:space="preserve">Gestión Disciplinaria </v>
      </c>
      <c r="D271" s="365" t="str">
        <f>'CONTEXTO E IDENTIFICACIÓN'!F$109</f>
        <v xml:space="preserve">Gestión Disciplinaria </v>
      </c>
      <c r="E271" s="629" t="str">
        <f>'CONTEXTO E IDENTIFICACIÓN'!N109</f>
        <v>Posibilidad de pérdida Reputacional por la  calidad de la información  publicada en la ICDE  Debido a:
1. No aplicación de los  procedimientos internos  para evaluar la calidad de datos geoespaciales que se van a publicar.
 2. Falta de validación de la información con las fuentes o entidades aliadas a la ICDE que transversalmente generan cifras, datos o información relacionada con la misión de la ICDE.
3. Falta de oportunidad en la publicación de la información
4. Ausencia de una metodología que permita periódicamente estar informados a cerca de como avanza la gestión de las siete vías estratégicas de la ICDE</v>
      </c>
      <c r="F271" s="632">
        <f>'PROB E IMPACTO INHERENTE'!H63</f>
        <v>0.6</v>
      </c>
      <c r="G271" s="635">
        <f>'PROB E IMPACTO INHERENTE'!P63</f>
        <v>0.8</v>
      </c>
      <c r="H271" s="317">
        <v>1</v>
      </c>
      <c r="I271" s="286" t="s">
        <v>966</v>
      </c>
      <c r="J271" s="286" t="s">
        <v>1000</v>
      </c>
      <c r="K271" s="287" t="s">
        <v>1002</v>
      </c>
      <c r="L271" s="275" t="str">
        <f t="shared" si="75"/>
        <v xml:space="preserve">El jefe de la Oficina de Control  Interno Disciplinario, El Profesional designado  de la subdirección de información.  Semestralmente el profesional responsable de la subdireccion de informacion, realiza una revision de la informacion publicada y la compara con los parametros establecidos en los procedimientos, generando un informe de validacion, en caso de presentarse inconsistencia se realiza un ajuste del procedimiento de ser necesario
</v>
      </c>
      <c r="M271" s="286" t="s">
        <v>311</v>
      </c>
      <c r="N271" s="288" t="s">
        <v>7</v>
      </c>
      <c r="O271" s="254" t="s">
        <v>16</v>
      </c>
      <c r="P271" s="251">
        <f>+IF(O271=FÓRMULAS!$E$4,FÓRMULAS!$F$4,IF(O271=FÓRMULAS!$E$5,FÓRMULAS!$F$5,IF(O271=FÓRMULAS!$E$6,FÓRMULAS!$F$6,"")))</f>
        <v>0.25</v>
      </c>
      <c r="Q271" s="251" t="str">
        <f>+IF(OR(O271=FÓRMULAS!$O$4,O271=FÓRMULAS!$O$5),FÓRMULAS!$P$5,IF(O271=FÓRMULAS!$O$6,FÓRMULAS!$P$6,""))</f>
        <v>Probabilidad</v>
      </c>
      <c r="R271" s="254" t="s">
        <v>103</v>
      </c>
      <c r="S271" s="251">
        <f>+IF(R271=FÓRMULAS!$H$4,FÓRMULAS!$I$4,IF(R271=FÓRMULAS!$H$5,FÓRMULAS!$I$5,""))</f>
        <v>0.15</v>
      </c>
      <c r="T271" s="259" t="s">
        <v>902</v>
      </c>
      <c r="U271" s="259" t="s">
        <v>903</v>
      </c>
      <c r="V271" s="259" t="s">
        <v>904</v>
      </c>
      <c r="W271" s="251">
        <f t="shared" si="76"/>
        <v>0.4</v>
      </c>
      <c r="X271" s="251">
        <f>IF(Q271=FÓRMULAS!$P$5,F$271-(F$271*W271),F$271)</f>
        <v>0.36</v>
      </c>
      <c r="Y271" s="321">
        <f>IF(Q271=FÓRMULAS!$P$6,G$271-(G$271*W271),G$271)</f>
        <v>0.8</v>
      </c>
      <c r="Z271" s="638">
        <f t="shared" ref="Z271:AA271" si="82">+IF(X274="","",X274)</f>
        <v>0.6</v>
      </c>
      <c r="AA271" s="641">
        <f t="shared" si="82"/>
        <v>0.8</v>
      </c>
      <c r="AB271" s="324">
        <v>2</v>
      </c>
      <c r="AC271" s="288">
        <v>0</v>
      </c>
      <c r="AD271" s="288">
        <v>1</v>
      </c>
      <c r="AE271" s="288">
        <v>0</v>
      </c>
      <c r="AF271" s="289">
        <v>1</v>
      </c>
      <c r="AG271" s="281" t="s">
        <v>19</v>
      </c>
      <c r="AH271" s="24" t="s">
        <v>16</v>
      </c>
      <c r="AI271" s="24" t="s">
        <v>6</v>
      </c>
      <c r="AJ271" s="24" t="s">
        <v>6</v>
      </c>
      <c r="AK271" s="24" t="s">
        <v>6</v>
      </c>
      <c r="AL271" s="24" t="s">
        <v>27</v>
      </c>
      <c r="AM271" s="24" t="s">
        <v>103</v>
      </c>
      <c r="AN271" s="24" t="s">
        <v>87</v>
      </c>
      <c r="AO271" s="24" t="s">
        <v>89</v>
      </c>
      <c r="AP271" s="24" t="s">
        <v>91</v>
      </c>
      <c r="AQ271" s="24" t="s">
        <v>99</v>
      </c>
      <c r="AR271" s="51" t="s">
        <v>94</v>
      </c>
      <c r="AS271" s="51" t="s">
        <v>96</v>
      </c>
      <c r="AT271" s="51" t="s">
        <v>98</v>
      </c>
      <c r="AU271" s="24">
        <v>15</v>
      </c>
      <c r="AV271" s="24">
        <v>15</v>
      </c>
      <c r="AW271" s="24">
        <v>15</v>
      </c>
      <c r="AX271" s="24">
        <v>15</v>
      </c>
      <c r="AY271" s="24">
        <v>15</v>
      </c>
      <c r="AZ271" s="24">
        <v>15</v>
      </c>
      <c r="BA271" s="24">
        <v>10</v>
      </c>
      <c r="BB271" s="49">
        <v>100</v>
      </c>
      <c r="BC271" s="26" t="s">
        <v>138</v>
      </c>
      <c r="BD271" s="26" t="s">
        <v>138</v>
      </c>
      <c r="BE271" s="50">
        <v>2</v>
      </c>
      <c r="BF271" s="48">
        <v>2</v>
      </c>
      <c r="BG271" s="50">
        <v>2</v>
      </c>
      <c r="BH271" s="48">
        <v>2</v>
      </c>
      <c r="BI271" s="39"/>
      <c r="BJ271" s="39"/>
      <c r="BK271" s="39"/>
      <c r="BL271" s="39"/>
      <c r="BM271" s="39"/>
      <c r="BN271" s="39"/>
      <c r="BO271" s="39"/>
      <c r="BP271" s="39"/>
      <c r="BQ271" s="39"/>
      <c r="BR271" s="39"/>
      <c r="BS271" s="39"/>
      <c r="BT271" s="39"/>
      <c r="BU271" s="39"/>
      <c r="BV271" s="39"/>
      <c r="BW271" s="39"/>
      <c r="BX271" s="39"/>
      <c r="BY271" s="39"/>
      <c r="BZ271" s="39"/>
      <c r="CA271" s="39"/>
      <c r="CB271" s="39"/>
      <c r="CC271" s="39"/>
      <c r="CD271" s="39"/>
      <c r="CE271" s="39"/>
      <c r="CF271" s="39"/>
      <c r="CG271" s="39"/>
      <c r="CH271" s="39"/>
      <c r="CI271" s="39"/>
      <c r="CJ271" s="39"/>
      <c r="CK271" s="39"/>
      <c r="CL271" s="39"/>
      <c r="CM271" s="39"/>
      <c r="CN271" s="39"/>
      <c r="CO271" s="39"/>
      <c r="CP271" s="39"/>
      <c r="CQ271" s="39"/>
      <c r="CR271" s="39"/>
      <c r="CS271" s="39"/>
      <c r="CT271" s="39"/>
      <c r="CU271" s="39"/>
      <c r="CV271" s="39"/>
      <c r="CW271" s="39"/>
      <c r="CX271" s="39"/>
      <c r="CY271" s="39"/>
      <c r="CZ271" s="39"/>
      <c r="DA271" s="39"/>
      <c r="DB271" s="39"/>
      <c r="DC271" s="39"/>
      <c r="DD271" s="39"/>
      <c r="DE271" s="39"/>
      <c r="DF271" s="39"/>
      <c r="DG271" s="39"/>
      <c r="DH271" s="39"/>
      <c r="DI271" s="39"/>
      <c r="DJ271" s="39"/>
      <c r="DK271" s="39"/>
      <c r="DL271" s="39"/>
      <c r="DM271" s="39"/>
      <c r="DN271" s="39"/>
      <c r="DO271" s="39"/>
      <c r="DP271" s="39"/>
      <c r="DQ271" s="39"/>
      <c r="DR271" s="39"/>
      <c r="DS271" s="39"/>
      <c r="DT271" s="39"/>
      <c r="DU271" s="39"/>
      <c r="DV271" s="39"/>
      <c r="DW271" s="39"/>
      <c r="DX271" s="39"/>
    </row>
    <row r="272" spans="1:128" s="39" customFormat="1" ht="20.25" hidden="1" customHeight="1" x14ac:dyDescent="0.2">
      <c r="A272" s="627"/>
      <c r="B272" s="41"/>
      <c r="C272" s="366" t="str">
        <f>'CONTEXTO E IDENTIFICACIÓN'!D$109</f>
        <v xml:space="preserve">Gestión Disciplinaria </v>
      </c>
      <c r="D272" s="366" t="str">
        <f>'CONTEXTO E IDENTIFICACIÓN'!F$109</f>
        <v xml:space="preserve">Gestión Disciplinaria </v>
      </c>
      <c r="E272" s="630"/>
      <c r="F272" s="633"/>
      <c r="G272" s="636"/>
      <c r="H272" s="318">
        <v>2</v>
      </c>
      <c r="I272" s="274"/>
      <c r="J272" s="413" t="s">
        <v>1001</v>
      </c>
      <c r="K272" s="414" t="s">
        <v>1003</v>
      </c>
      <c r="L272" s="275" t="str">
        <f t="shared" si="75"/>
        <v xml:space="preserve"> El Profesional designado  de la subdirección de información.  realiza un comité de seguimiento  quincenal para conocer los avances del proyecto de fortalecimiento de la ICDE  desde las siste vias estratégicas.</v>
      </c>
      <c r="M272" s="274"/>
      <c r="N272" s="24"/>
      <c r="O272" s="255"/>
      <c r="P272" s="252" t="str">
        <f>+IF(O272=FÓRMULAS!$E$4,FÓRMULAS!$F$4,IF(O272=FÓRMULAS!$E$5,FÓRMULAS!$F$5,IF(O272=FÓRMULAS!$E$6,FÓRMULAS!$F$6,"")))</f>
        <v/>
      </c>
      <c r="Q272" s="252" t="str">
        <f>+IF(OR(O272=FÓRMULAS!$O$4,O272=FÓRMULAS!$O$5),FÓRMULAS!$P$5,IF(O272=FÓRMULAS!$O$6,FÓRMULAS!$P$6,""))</f>
        <v/>
      </c>
      <c r="R272" s="255"/>
      <c r="S272" s="252" t="str">
        <f>+IF(R272=FÓRMULAS!$H$4,FÓRMULAS!$I$4,IF(R272=FÓRMULAS!$H$5,FÓRMULAS!$I$5,""))</f>
        <v/>
      </c>
      <c r="T272" s="260"/>
      <c r="U272" s="260"/>
      <c r="V272" s="260"/>
      <c r="W272" s="252" t="str">
        <f t="shared" si="76"/>
        <v/>
      </c>
      <c r="X272" s="252">
        <f>IF(Q272=FÓRMULAS!$P$5,F$271-(F$271*W272),F$271)</f>
        <v>0.6</v>
      </c>
      <c r="Y272" s="322">
        <f>IF(Q272=FÓRMULAS!$P$6,G$271-(G$271*W272),G$271)</f>
        <v>0.8</v>
      </c>
      <c r="Z272" s="639"/>
      <c r="AA272" s="642"/>
      <c r="AB272" s="416">
        <v>24</v>
      </c>
      <c r="AC272" s="415">
        <v>6</v>
      </c>
      <c r="AD272" s="415">
        <v>6</v>
      </c>
      <c r="AE272" s="415">
        <v>6</v>
      </c>
      <c r="AF272" s="417">
        <v>6</v>
      </c>
      <c r="AG272" s="281"/>
      <c r="AH272" s="60"/>
      <c r="AI272" s="60"/>
      <c r="AJ272" s="60"/>
      <c r="AK272" s="60"/>
      <c r="AL272" s="60"/>
      <c r="AM272" s="24"/>
      <c r="AN272" s="24"/>
      <c r="AO272" s="24"/>
      <c r="AP272" s="24"/>
      <c r="AQ272" s="24"/>
      <c r="AR272" s="60"/>
      <c r="AS272" s="60"/>
      <c r="AT272" s="60"/>
      <c r="AU272" s="24"/>
      <c r="AV272" s="24"/>
      <c r="AW272" s="24"/>
      <c r="AX272" s="24"/>
      <c r="AY272" s="24"/>
      <c r="AZ272" s="24"/>
      <c r="BA272" s="24"/>
      <c r="BB272" s="58"/>
      <c r="BC272" s="26"/>
      <c r="BD272" s="26"/>
      <c r="BE272" s="57"/>
      <c r="BF272" s="59"/>
      <c r="BG272" s="57"/>
      <c r="BH272" s="59"/>
    </row>
    <row r="273" spans="1:128" s="39" customFormat="1" ht="18.75" hidden="1" customHeight="1" x14ac:dyDescent="0.2">
      <c r="A273" s="627"/>
      <c r="B273" s="41"/>
      <c r="C273" s="366" t="str">
        <f>'CONTEXTO E IDENTIFICACIÓN'!D$109</f>
        <v xml:space="preserve">Gestión Disciplinaria </v>
      </c>
      <c r="D273" s="366" t="str">
        <f>'CONTEXTO E IDENTIFICACIÓN'!F$109</f>
        <v xml:space="preserve">Gestión Disciplinaria </v>
      </c>
      <c r="E273" s="630"/>
      <c r="F273" s="633"/>
      <c r="G273" s="636"/>
      <c r="H273" s="318">
        <v>3</v>
      </c>
      <c r="I273" s="274"/>
      <c r="J273" s="219"/>
      <c r="K273" s="218"/>
      <c r="L273" s="275" t="str">
        <f t="shared" si="75"/>
        <v xml:space="preserve">  </v>
      </c>
      <c r="M273" s="274"/>
      <c r="N273" s="24"/>
      <c r="O273" s="255"/>
      <c r="P273" s="252" t="str">
        <f>+IF(O273=FÓRMULAS!$E$4,FÓRMULAS!$F$4,IF(O273=FÓRMULAS!$E$5,FÓRMULAS!$F$5,IF(O273=FÓRMULAS!$E$6,FÓRMULAS!$F$6,"")))</f>
        <v/>
      </c>
      <c r="Q273" s="252" t="str">
        <f>+IF(OR(O273=FÓRMULAS!$O$4,O273=FÓRMULAS!$O$5),FÓRMULAS!$P$5,IF(O273=FÓRMULAS!$O$6,FÓRMULAS!$P$6,""))</f>
        <v/>
      </c>
      <c r="R273" s="255"/>
      <c r="S273" s="252" t="str">
        <f>+IF(R273=FÓRMULAS!$H$4,FÓRMULAS!$I$4,IF(R273=FÓRMULAS!$H$5,FÓRMULAS!$I$5,""))</f>
        <v/>
      </c>
      <c r="T273" s="260"/>
      <c r="U273" s="260"/>
      <c r="V273" s="260"/>
      <c r="W273" s="252" t="str">
        <f t="shared" si="76"/>
        <v/>
      </c>
      <c r="X273" s="252">
        <f>IF(Q273=FÓRMULAS!$P$5,F$271-(F$271*W273),F$271)</f>
        <v>0.6</v>
      </c>
      <c r="Y273" s="322">
        <f>IF(Q273=FÓRMULAS!$P$6,G$271-(G$271*W273),G$271)</f>
        <v>0.8</v>
      </c>
      <c r="Z273" s="639"/>
      <c r="AA273" s="642"/>
      <c r="AB273" s="310"/>
      <c r="AC273" s="218"/>
      <c r="AD273" s="218"/>
      <c r="AE273" s="218"/>
      <c r="AF273" s="312"/>
      <c r="AG273" s="281"/>
      <c r="AH273" s="60"/>
      <c r="AI273" s="60"/>
      <c r="AJ273" s="60"/>
      <c r="AK273" s="60"/>
      <c r="AL273" s="60"/>
      <c r="AM273" s="24"/>
      <c r="AN273" s="24"/>
      <c r="AO273" s="24"/>
      <c r="AP273" s="24"/>
      <c r="AQ273" s="24"/>
      <c r="AR273" s="60"/>
      <c r="AS273" s="60"/>
      <c r="AT273" s="60"/>
      <c r="AU273" s="24"/>
      <c r="AV273" s="24"/>
      <c r="AW273" s="24"/>
      <c r="AX273" s="24"/>
      <c r="AY273" s="24"/>
      <c r="AZ273" s="24"/>
      <c r="BA273" s="24"/>
      <c r="BB273" s="58"/>
      <c r="BC273" s="26"/>
      <c r="BD273" s="26"/>
      <c r="BE273" s="57"/>
      <c r="BF273" s="59"/>
      <c r="BG273" s="57"/>
      <c r="BH273" s="59"/>
    </row>
    <row r="274" spans="1:128" s="39" customFormat="1" ht="15.75" hidden="1" customHeight="1" thickBot="1" x14ac:dyDescent="0.25">
      <c r="A274" s="628"/>
      <c r="B274" s="298"/>
      <c r="C274" s="367" t="str">
        <f>'CONTEXTO E IDENTIFICACIÓN'!D$109</f>
        <v xml:space="preserve">Gestión Disciplinaria </v>
      </c>
      <c r="D274" s="367" t="str">
        <f>'CONTEXTO E IDENTIFICACIÓN'!F$109</f>
        <v xml:space="preserve">Gestión Disciplinaria </v>
      </c>
      <c r="E274" s="631"/>
      <c r="F274" s="634"/>
      <c r="G274" s="637"/>
      <c r="H274" s="319">
        <v>4</v>
      </c>
      <c r="I274" s="292"/>
      <c r="J274" s="314"/>
      <c r="K274" s="315"/>
      <c r="L274" s="275" t="str">
        <f t="shared" si="75"/>
        <v xml:space="preserve">  </v>
      </c>
      <c r="M274" s="292"/>
      <c r="N274" s="294"/>
      <c r="O274" s="256"/>
      <c r="P274" s="253" t="str">
        <f>+IF(O274=FÓRMULAS!$E$4,FÓRMULAS!$F$4,IF(O274=FÓRMULAS!$E$5,FÓRMULAS!$F$5,IF(O274=FÓRMULAS!$E$6,FÓRMULAS!$F$6,"")))</f>
        <v/>
      </c>
      <c r="Q274" s="253" t="str">
        <f>+IF(OR(O274=FÓRMULAS!$O$4,O274=FÓRMULAS!$O$5),FÓRMULAS!$P$5,IF(O274=FÓRMULAS!$O$6,FÓRMULAS!$P$6,""))</f>
        <v/>
      </c>
      <c r="R274" s="256"/>
      <c r="S274" s="253" t="str">
        <f>+IF(R274=FÓRMULAS!$H$4,FÓRMULAS!$I$4,IF(R274=FÓRMULAS!$H$5,FÓRMULAS!$I$5,""))</f>
        <v/>
      </c>
      <c r="T274" s="261"/>
      <c r="U274" s="261"/>
      <c r="V274" s="261"/>
      <c r="W274" s="253" t="str">
        <f t="shared" si="76"/>
        <v/>
      </c>
      <c r="X274" s="253">
        <f>IF(Q274=FÓRMULAS!$P$5,F$271-(F$271*W274),F$271)</f>
        <v>0.6</v>
      </c>
      <c r="Y274" s="323">
        <f>IF(Q274=FÓRMULAS!$P$6,G$271-(G$271*W274),G$271)</f>
        <v>0.8</v>
      </c>
      <c r="Z274" s="640"/>
      <c r="AA274" s="643"/>
      <c r="AB274" s="330"/>
      <c r="AC274" s="315"/>
      <c r="AD274" s="315"/>
      <c r="AE274" s="315"/>
      <c r="AF274" s="316"/>
      <c r="AG274" s="281"/>
      <c r="AH274" s="60"/>
      <c r="AI274" s="60"/>
      <c r="AJ274" s="60"/>
      <c r="AK274" s="60"/>
      <c r="AL274" s="60"/>
      <c r="AM274" s="24"/>
      <c r="AN274" s="24"/>
      <c r="AO274" s="24"/>
      <c r="AP274" s="24"/>
      <c r="AQ274" s="24"/>
      <c r="AR274" s="60"/>
      <c r="AS274" s="60"/>
      <c r="AT274" s="60"/>
      <c r="AU274" s="24"/>
      <c r="AV274" s="24"/>
      <c r="AW274" s="24"/>
      <c r="AX274" s="24"/>
      <c r="AY274" s="24"/>
      <c r="AZ274" s="24"/>
      <c r="BA274" s="24"/>
      <c r="BB274" s="58"/>
      <c r="BC274" s="26"/>
      <c r="BD274" s="26"/>
      <c r="BE274" s="57"/>
      <c r="BF274" s="59"/>
      <c r="BG274" s="57"/>
      <c r="BH274" s="59"/>
    </row>
    <row r="275" spans="1:128" s="25" customFormat="1" ht="173.25" hidden="1" customHeight="1" x14ac:dyDescent="0.2">
      <c r="A275" s="626" t="str">
        <f>'CONTEXTO E IDENTIFICACIÓN'!A110</f>
        <v>R56</v>
      </c>
      <c r="B275" s="285" t="s">
        <v>54</v>
      </c>
      <c r="C275" s="365" t="str">
        <f>'CONTEXTO E IDENTIFICACIÓN'!D$110</f>
        <v xml:space="preserve">Gestión Disciplinaria </v>
      </c>
      <c r="D275" s="365" t="str">
        <f>'CONTEXTO E IDENTIFICACIÓN'!F$110</f>
        <v xml:space="preserve">Gestión Disciplinaria </v>
      </c>
      <c r="E275" s="629" t="str">
        <f>'CONTEXTO E IDENTIFICACIÓN'!N110</f>
        <v xml:space="preserve">Posibilidad de pérdida Reputacional por actos indebidos por acción u omisión para favorecer a Funcionarios o exfuncionarios en el desarrollo del proceso disciplinario debido a:
1.  deficiente o inadecuado control y seguimiento de las actuaciones llevadas a cabo en curso de los procesos disciplinarios.
2. Incumplimiento de la obligaciones de los funcionarios  comisionados por la Oficina de control Interno Disciplinario. </v>
      </c>
      <c r="F275" s="632">
        <f>'PROB E IMPACTO INHERENTE'!H64</f>
        <v>0.8</v>
      </c>
      <c r="G275" s="635">
        <f>'PROB E IMPACTO INHERENTE'!P64</f>
        <v>0.8</v>
      </c>
      <c r="H275" s="317">
        <v>1</v>
      </c>
      <c r="I275" s="286" t="s">
        <v>966</v>
      </c>
      <c r="J275" s="287" t="s">
        <v>969</v>
      </c>
      <c r="K275" s="287" t="s">
        <v>967</v>
      </c>
      <c r="L275" s="275" t="str">
        <f t="shared" si="75"/>
        <v>El jefe de la Oficina de Control  Interno Disciplinario, desde la Sede Central hace seguimiento trimestralmente  a los procesos disciplinarios con el propósito de verificar el cumplimiento de los parámetros normativos establecidos para el adelantamiento de la acción disciplinaria. 
Evidencia:  
1. Actas de reuniones periódicas con los abogados instructores donde se evalúa avance procesal de las actuaciones disciplinarias,  así como la necesidad probatoria requerida en el proceso.
2. Actas de reparto de procesos disciplinarios y de  actas de asignación de desarrollo de providencias.
3. Análisis estadístico de producción de autos y fallos disciplinarios en los procesos.</v>
      </c>
      <c r="M275" s="286" t="s">
        <v>311</v>
      </c>
      <c r="N275" s="288" t="s">
        <v>7</v>
      </c>
      <c r="O275" s="254" t="s">
        <v>16</v>
      </c>
      <c r="P275" s="251">
        <f>+IF(O275=FÓRMULAS!$E$4,FÓRMULAS!$F$4,IF(O275=FÓRMULAS!$E$5,FÓRMULAS!$F$5,IF(O275=FÓRMULAS!$E$6,FÓRMULAS!$F$6,"")))</f>
        <v>0.25</v>
      </c>
      <c r="Q275" s="251" t="str">
        <f>+IF(OR(O275=FÓRMULAS!$O$4,O275=FÓRMULAS!$O$5),FÓRMULAS!$P$5,IF(O275=FÓRMULAS!$O$6,FÓRMULAS!$P$6,""))</f>
        <v>Probabilidad</v>
      </c>
      <c r="R275" s="254" t="s">
        <v>103</v>
      </c>
      <c r="S275" s="251">
        <f>+IF(R275=FÓRMULAS!$H$4,FÓRMULAS!$I$4,IF(R275=FÓRMULAS!$H$5,FÓRMULAS!$I$5,""))</f>
        <v>0.15</v>
      </c>
      <c r="T275" s="259" t="s">
        <v>902</v>
      </c>
      <c r="U275" s="259" t="s">
        <v>903</v>
      </c>
      <c r="V275" s="259" t="s">
        <v>904</v>
      </c>
      <c r="W275" s="251">
        <f t="shared" si="76"/>
        <v>0.4</v>
      </c>
      <c r="X275" s="251">
        <f>IF(Q275=FÓRMULAS!$P$5,F$275-(F$275*W275),F$275)</f>
        <v>0.48</v>
      </c>
      <c r="Y275" s="321">
        <f>IF(Q275=FÓRMULAS!$P$6,G$275-(G$275*W275),G$275)</f>
        <v>0.8</v>
      </c>
      <c r="Z275" s="638">
        <f t="shared" ref="Z275:AA275" si="83">+IF(X278="","",X278)</f>
        <v>0.8</v>
      </c>
      <c r="AA275" s="641">
        <f t="shared" si="83"/>
        <v>0.8</v>
      </c>
      <c r="AB275" s="324">
        <v>2</v>
      </c>
      <c r="AC275" s="288">
        <v>0</v>
      </c>
      <c r="AD275" s="288">
        <v>1</v>
      </c>
      <c r="AE275" s="288">
        <v>0</v>
      </c>
      <c r="AF275" s="289">
        <v>1</v>
      </c>
      <c r="AG275" s="281" t="s">
        <v>19</v>
      </c>
      <c r="AH275" s="24" t="s">
        <v>16</v>
      </c>
      <c r="AI275" s="24" t="s">
        <v>6</v>
      </c>
      <c r="AJ275" s="24" t="s">
        <v>6</v>
      </c>
      <c r="AK275" s="24" t="s">
        <v>6</v>
      </c>
      <c r="AL275" s="24" t="s">
        <v>27</v>
      </c>
      <c r="AM275" s="24" t="s">
        <v>103</v>
      </c>
      <c r="AN275" s="24" t="s">
        <v>87</v>
      </c>
      <c r="AO275" s="24" t="s">
        <v>89</v>
      </c>
      <c r="AP275" s="24" t="s">
        <v>91</v>
      </c>
      <c r="AQ275" s="24" t="s">
        <v>99</v>
      </c>
      <c r="AR275" s="51" t="s">
        <v>94</v>
      </c>
      <c r="AS275" s="51" t="s">
        <v>96</v>
      </c>
      <c r="AT275" s="51" t="s">
        <v>98</v>
      </c>
      <c r="AU275" s="24">
        <v>15</v>
      </c>
      <c r="AV275" s="24">
        <v>15</v>
      </c>
      <c r="AW275" s="24">
        <v>15</v>
      </c>
      <c r="AX275" s="24">
        <v>15</v>
      </c>
      <c r="AY275" s="24">
        <v>15</v>
      </c>
      <c r="AZ275" s="24">
        <v>15</v>
      </c>
      <c r="BA275" s="24">
        <v>10</v>
      </c>
      <c r="BB275" s="49">
        <v>100</v>
      </c>
      <c r="BC275" s="26" t="s">
        <v>138</v>
      </c>
      <c r="BD275" s="26" t="s">
        <v>138</v>
      </c>
      <c r="BE275" s="50">
        <v>0</v>
      </c>
      <c r="BF275" s="48">
        <v>0</v>
      </c>
      <c r="BG275" s="50">
        <v>2</v>
      </c>
      <c r="BH275" s="48">
        <v>0</v>
      </c>
      <c r="BI275" s="39"/>
      <c r="BJ275" s="39"/>
      <c r="BK275" s="39"/>
      <c r="BL275" s="39"/>
      <c r="BM275" s="39"/>
      <c r="BN275" s="39"/>
      <c r="BO275" s="39"/>
      <c r="BP275" s="39"/>
      <c r="BQ275" s="39"/>
      <c r="BR275" s="39"/>
      <c r="BS275" s="39"/>
      <c r="BT275" s="39"/>
      <c r="BU275" s="39"/>
      <c r="BV275" s="39"/>
      <c r="BW275" s="39"/>
      <c r="BX275" s="39"/>
      <c r="BY275" s="39"/>
      <c r="BZ275" s="39"/>
      <c r="CA275" s="39"/>
      <c r="CB275" s="39"/>
      <c r="CC275" s="39"/>
      <c r="CD275" s="39"/>
      <c r="CE275" s="39"/>
      <c r="CF275" s="39"/>
      <c r="CG275" s="39"/>
      <c r="CH275" s="39"/>
      <c r="CI275" s="39"/>
      <c r="CJ275" s="39"/>
      <c r="CK275" s="39"/>
      <c r="CL275" s="39"/>
      <c r="CM275" s="39"/>
      <c r="CN275" s="39"/>
      <c r="CO275" s="39"/>
      <c r="CP275" s="39"/>
      <c r="CQ275" s="39"/>
      <c r="CR275" s="39"/>
      <c r="CS275" s="39"/>
      <c r="CT275" s="39"/>
      <c r="CU275" s="39"/>
      <c r="CV275" s="39"/>
      <c r="CW275" s="39"/>
      <c r="CX275" s="39"/>
      <c r="CY275" s="39"/>
      <c r="CZ275" s="39"/>
      <c r="DA275" s="39"/>
      <c r="DB275" s="39"/>
      <c r="DC275" s="39"/>
      <c r="DD275" s="39"/>
      <c r="DE275" s="39"/>
      <c r="DF275" s="39"/>
      <c r="DG275" s="39"/>
      <c r="DH275" s="39"/>
      <c r="DI275" s="39"/>
      <c r="DJ275" s="39"/>
      <c r="DK275" s="39"/>
      <c r="DL275" s="39"/>
      <c r="DM275" s="39"/>
      <c r="DN275" s="39"/>
      <c r="DO275" s="39"/>
      <c r="DP275" s="39"/>
      <c r="DQ275" s="39"/>
      <c r="DR275" s="39"/>
      <c r="DS275" s="39"/>
      <c r="DT275" s="39"/>
      <c r="DU275" s="39"/>
      <c r="DV275" s="39"/>
      <c r="DW275" s="39"/>
      <c r="DX275" s="39"/>
    </row>
    <row r="276" spans="1:128" s="39" customFormat="1" ht="20.25" hidden="1" customHeight="1" x14ac:dyDescent="0.2">
      <c r="A276" s="627"/>
      <c r="B276" s="41"/>
      <c r="C276" s="366" t="str">
        <f>'CONTEXTO E IDENTIFICACIÓN'!D$110</f>
        <v xml:space="preserve">Gestión Disciplinaria </v>
      </c>
      <c r="D276" s="366" t="str">
        <f>'CONTEXTO E IDENTIFICACIÓN'!F$110</f>
        <v xml:space="preserve">Gestión Disciplinaria </v>
      </c>
      <c r="E276" s="630"/>
      <c r="F276" s="633"/>
      <c r="G276" s="636"/>
      <c r="H276" s="318">
        <v>2</v>
      </c>
      <c r="I276" s="274"/>
      <c r="J276" s="275"/>
      <c r="K276" s="275"/>
      <c r="L276" s="275" t="str">
        <f t="shared" si="75"/>
        <v xml:space="preserve">  </v>
      </c>
      <c r="M276" s="274"/>
      <c r="N276" s="24"/>
      <c r="O276" s="255"/>
      <c r="P276" s="252" t="str">
        <f>+IF(O276=FÓRMULAS!$E$4,FÓRMULAS!$F$4,IF(O276=FÓRMULAS!$E$5,FÓRMULAS!$F$5,IF(O276=FÓRMULAS!$E$6,FÓRMULAS!$F$6,"")))</f>
        <v/>
      </c>
      <c r="Q276" s="252" t="str">
        <f>+IF(OR(O276=FÓRMULAS!$O$4,O276=FÓRMULAS!$O$5),FÓRMULAS!$P$5,IF(O276=FÓRMULAS!$O$6,FÓRMULAS!$P$6,""))</f>
        <v/>
      </c>
      <c r="R276" s="255"/>
      <c r="S276" s="252" t="str">
        <f>+IF(R276=FÓRMULAS!$H$4,FÓRMULAS!$I$4,IF(R276=FÓRMULAS!$H$5,FÓRMULAS!$I$5,""))</f>
        <v/>
      </c>
      <c r="T276" s="260"/>
      <c r="U276" s="260"/>
      <c r="V276" s="260"/>
      <c r="W276" s="252" t="str">
        <f t="shared" si="76"/>
        <v/>
      </c>
      <c r="X276" s="252">
        <f>IF(Q276=FÓRMULAS!$P$5,F$275-(F$275*W276),F$275)</f>
        <v>0.8</v>
      </c>
      <c r="Y276" s="322">
        <f>IF(Q276=FÓRMULAS!$P$6,G$275-(G$275*W276),G$275)</f>
        <v>0.8</v>
      </c>
      <c r="Z276" s="639"/>
      <c r="AA276" s="642"/>
      <c r="AB276" s="325"/>
      <c r="AC276" s="24"/>
      <c r="AD276" s="24"/>
      <c r="AE276" s="24"/>
      <c r="AF276" s="290"/>
      <c r="AG276" s="281"/>
      <c r="AH276" s="60"/>
      <c r="AI276" s="60"/>
      <c r="AJ276" s="60"/>
      <c r="AK276" s="60"/>
      <c r="AL276" s="60"/>
      <c r="AM276" s="24"/>
      <c r="AN276" s="24"/>
      <c r="AO276" s="24"/>
      <c r="AP276" s="24"/>
      <c r="AQ276" s="24"/>
      <c r="AR276" s="60"/>
      <c r="AS276" s="60"/>
      <c r="AT276" s="60"/>
      <c r="AU276" s="24"/>
      <c r="AV276" s="24"/>
      <c r="AW276" s="24"/>
      <c r="AX276" s="24"/>
      <c r="AY276" s="24"/>
      <c r="AZ276" s="24"/>
      <c r="BA276" s="24"/>
      <c r="BB276" s="58"/>
      <c r="BC276" s="26"/>
      <c r="BD276" s="26"/>
      <c r="BE276" s="57"/>
      <c r="BF276" s="59"/>
      <c r="BG276" s="57"/>
      <c r="BH276" s="59"/>
    </row>
    <row r="277" spans="1:128" s="39" customFormat="1" ht="14.25" hidden="1" customHeight="1" x14ac:dyDescent="0.2">
      <c r="A277" s="627"/>
      <c r="B277" s="41"/>
      <c r="C277" s="366" t="str">
        <f>'CONTEXTO E IDENTIFICACIÓN'!D$110</f>
        <v xml:space="preserve">Gestión Disciplinaria </v>
      </c>
      <c r="D277" s="366" t="str">
        <f>'CONTEXTO E IDENTIFICACIÓN'!F$110</f>
        <v xml:space="preserve">Gestión Disciplinaria </v>
      </c>
      <c r="E277" s="630"/>
      <c r="F277" s="633"/>
      <c r="G277" s="636"/>
      <c r="H277" s="318">
        <v>3</v>
      </c>
      <c r="I277" s="274"/>
      <c r="J277" s="275"/>
      <c r="K277" s="275"/>
      <c r="L277" s="275" t="str">
        <f t="shared" si="75"/>
        <v xml:space="preserve">  </v>
      </c>
      <c r="M277" s="274"/>
      <c r="N277" s="24"/>
      <c r="O277" s="255"/>
      <c r="P277" s="252" t="str">
        <f>+IF(O277=FÓRMULAS!$E$4,FÓRMULAS!$F$4,IF(O277=FÓRMULAS!$E$5,FÓRMULAS!$F$5,IF(O277=FÓRMULAS!$E$6,FÓRMULAS!$F$6,"")))</f>
        <v/>
      </c>
      <c r="Q277" s="252" t="str">
        <f>+IF(OR(O277=FÓRMULAS!$O$4,O277=FÓRMULAS!$O$5),FÓRMULAS!$P$5,IF(O277=FÓRMULAS!$O$6,FÓRMULAS!$P$6,""))</f>
        <v/>
      </c>
      <c r="R277" s="255"/>
      <c r="S277" s="252" t="str">
        <f>+IF(R277=FÓRMULAS!$H$4,FÓRMULAS!$I$4,IF(R277=FÓRMULAS!$H$5,FÓRMULAS!$I$5,""))</f>
        <v/>
      </c>
      <c r="T277" s="260"/>
      <c r="U277" s="260"/>
      <c r="V277" s="260"/>
      <c r="W277" s="252" t="str">
        <f t="shared" si="76"/>
        <v/>
      </c>
      <c r="X277" s="252">
        <f>IF(Q277=FÓRMULAS!$P$5,F$275-(F$275*W277),F$275)</f>
        <v>0.8</v>
      </c>
      <c r="Y277" s="322">
        <f>IF(Q277=FÓRMULAS!$P$6,G$275-(G$275*W277),G$275)</f>
        <v>0.8</v>
      </c>
      <c r="Z277" s="639"/>
      <c r="AA277" s="642"/>
      <c r="AB277" s="325"/>
      <c r="AC277" s="24"/>
      <c r="AD277" s="24"/>
      <c r="AE277" s="24"/>
      <c r="AF277" s="290"/>
      <c r="AG277" s="281"/>
      <c r="AH277" s="60"/>
      <c r="AI277" s="60"/>
      <c r="AJ277" s="60"/>
      <c r="AK277" s="60"/>
      <c r="AL277" s="60"/>
      <c r="AM277" s="24"/>
      <c r="AN277" s="24"/>
      <c r="AO277" s="24"/>
      <c r="AP277" s="24"/>
      <c r="AQ277" s="24"/>
      <c r="AR277" s="60"/>
      <c r="AS277" s="60"/>
      <c r="AT277" s="60"/>
      <c r="AU277" s="24"/>
      <c r="AV277" s="24"/>
      <c r="AW277" s="24"/>
      <c r="AX277" s="24"/>
      <c r="AY277" s="24"/>
      <c r="AZ277" s="24"/>
      <c r="BA277" s="24"/>
      <c r="BB277" s="58"/>
      <c r="BC277" s="26"/>
      <c r="BD277" s="26"/>
      <c r="BE277" s="57"/>
      <c r="BF277" s="59"/>
      <c r="BG277" s="57"/>
      <c r="BH277" s="59"/>
    </row>
    <row r="278" spans="1:128" s="39" customFormat="1" ht="15.75" hidden="1" customHeight="1" thickBot="1" x14ac:dyDescent="0.25">
      <c r="A278" s="628"/>
      <c r="B278" s="298"/>
      <c r="C278" s="367" t="str">
        <f>'CONTEXTO E IDENTIFICACIÓN'!D$110</f>
        <v xml:space="preserve">Gestión Disciplinaria </v>
      </c>
      <c r="D278" s="367" t="str">
        <f>'CONTEXTO E IDENTIFICACIÓN'!F$110</f>
        <v xml:space="preserve">Gestión Disciplinaria </v>
      </c>
      <c r="E278" s="631"/>
      <c r="F278" s="634"/>
      <c r="G278" s="637"/>
      <c r="H278" s="319">
        <v>4</v>
      </c>
      <c r="I278" s="292"/>
      <c r="J278" s="293"/>
      <c r="K278" s="293"/>
      <c r="L278" s="275" t="str">
        <f t="shared" si="75"/>
        <v xml:space="preserve">  </v>
      </c>
      <c r="M278" s="292"/>
      <c r="N278" s="294"/>
      <c r="O278" s="256"/>
      <c r="P278" s="253" t="str">
        <f>+IF(O278=FÓRMULAS!$E$4,FÓRMULAS!$F$4,IF(O278=FÓRMULAS!$E$5,FÓRMULAS!$F$5,IF(O278=FÓRMULAS!$E$6,FÓRMULAS!$F$6,"")))</f>
        <v/>
      </c>
      <c r="Q278" s="253" t="str">
        <f>+IF(OR(O278=FÓRMULAS!$O$4,O278=FÓRMULAS!$O$5),FÓRMULAS!$P$5,IF(O278=FÓRMULAS!$O$6,FÓRMULAS!$P$6,""))</f>
        <v/>
      </c>
      <c r="R278" s="256"/>
      <c r="S278" s="253" t="str">
        <f>+IF(R278=FÓRMULAS!$H$4,FÓRMULAS!$I$4,IF(R278=FÓRMULAS!$H$5,FÓRMULAS!$I$5,""))</f>
        <v/>
      </c>
      <c r="T278" s="261"/>
      <c r="U278" s="261"/>
      <c r="V278" s="261"/>
      <c r="W278" s="253" t="str">
        <f t="shared" si="76"/>
        <v/>
      </c>
      <c r="X278" s="253">
        <f>IF(Q278=FÓRMULAS!$P$5,F$275-(F$275*W278),F$275)</f>
        <v>0.8</v>
      </c>
      <c r="Y278" s="323">
        <f>IF(Q278=FÓRMULAS!$P$6,G$275-(G$275*W278),G$275)</f>
        <v>0.8</v>
      </c>
      <c r="Z278" s="640"/>
      <c r="AA278" s="643"/>
      <c r="AB278" s="326"/>
      <c r="AC278" s="294"/>
      <c r="AD278" s="294"/>
      <c r="AE278" s="294"/>
      <c r="AF278" s="295"/>
      <c r="AG278" s="281"/>
      <c r="AH278" s="60"/>
      <c r="AI278" s="60"/>
      <c r="AJ278" s="60"/>
      <c r="AK278" s="60"/>
      <c r="AL278" s="60"/>
      <c r="AM278" s="24"/>
      <c r="AN278" s="24"/>
      <c r="AO278" s="24"/>
      <c r="AP278" s="24"/>
      <c r="AQ278" s="24"/>
      <c r="AR278" s="60"/>
      <c r="AS278" s="60"/>
      <c r="AT278" s="60"/>
      <c r="AU278" s="24"/>
      <c r="AV278" s="24"/>
      <c r="AW278" s="24"/>
      <c r="AX278" s="24"/>
      <c r="AY278" s="24"/>
      <c r="AZ278" s="24"/>
      <c r="BA278" s="24"/>
      <c r="BB278" s="58"/>
      <c r="BC278" s="26"/>
      <c r="BD278" s="26"/>
      <c r="BE278" s="57"/>
      <c r="BF278" s="59"/>
      <c r="BG278" s="57"/>
      <c r="BH278" s="59"/>
    </row>
    <row r="279" spans="1:128" s="25" customFormat="1" ht="85.5" hidden="1" customHeight="1" x14ac:dyDescent="0.2">
      <c r="A279" s="626" t="str">
        <f>'CONTEXTO E IDENTIFICACIÓN'!A111</f>
        <v>R57</v>
      </c>
      <c r="B279" s="285" t="s">
        <v>55</v>
      </c>
      <c r="C279" s="365" t="str">
        <f>'CONTEXTO E IDENTIFICACIÓN'!D$111</f>
        <v>Seguimiento y Evaluación</v>
      </c>
      <c r="D279" s="365" t="str">
        <f>'CONTEXTO E IDENTIFICACIÓN'!F$111</f>
        <v>Seguimiento y Evaluación</v>
      </c>
      <c r="E279" s="629" t="str">
        <f>'CONTEXTO E IDENTIFICACIÓN'!N111</f>
        <v>Posibilidad de pérdida Económica y Reputacional por incumplimiento del Programa Anual de Auditorías Internas de Gestión debido a:
1. Recortes en el presupuesto de la OCI
2. Decisiones administrativas de supresión de auditorias del SGI.
3. Falta de funcionarios de planta y una alta rotación de personal contratista en la OCI.
4. Falta de competencia de los auditores internos para la ejecución de auditorías.
5. Falta de tiempo y disponibilidad del auditado
6. Falta de seguimiento permanente desde la OCI a la ejecución del programa anual de auditoria</v>
      </c>
      <c r="F279" s="632">
        <f>'PROB E IMPACTO INHERENTE'!H65</f>
        <v>0.4</v>
      </c>
      <c r="G279" s="635">
        <f>'PROB E IMPACTO INHERENTE'!P65</f>
        <v>0.6</v>
      </c>
      <c r="H279" s="317">
        <v>1</v>
      </c>
      <c r="I279" s="286" t="s">
        <v>1061</v>
      </c>
      <c r="J279" s="287" t="s">
        <v>1062</v>
      </c>
      <c r="K279" s="287" t="s">
        <v>1063</v>
      </c>
      <c r="L279" s="275" t="str">
        <f t="shared" si="75"/>
        <v>El Jefe de la Oficina de Control Interno  realiza mensualmente seguimiento al Programa Anual de Auditorias Internas de Gestión junto con el equipo de la OCI a través del monitoreo del Plan de Acción Anual PAA vigente. En caso de detectar un posible incumplimiento del Programa, se realiza un ajuste al cronograma de las actividades Evidencia: Correo Electronico al seguimiento al Programa Anual de Auditorias Internas, Acta de reunión (en caso de algun incumplimiento) y/o cronograma de auditoría verificado.</v>
      </c>
      <c r="M279" s="286" t="s">
        <v>158</v>
      </c>
      <c r="N279" s="288" t="s">
        <v>7</v>
      </c>
      <c r="O279" s="254" t="s">
        <v>16</v>
      </c>
      <c r="P279" s="251">
        <f>+IF(O279=FÓRMULAS!$E$4,FÓRMULAS!$F$4,IF(O279=FÓRMULAS!$E$5,FÓRMULAS!$F$5,IF(O279=FÓRMULAS!$E$6,FÓRMULAS!$F$6,"")))</f>
        <v>0.25</v>
      </c>
      <c r="Q279" s="251" t="str">
        <f>+IF(OR(O279=FÓRMULAS!$O$4,O279=FÓRMULAS!$O$5),FÓRMULAS!$P$5,IF(O279=FÓRMULAS!$O$6,FÓRMULAS!$P$6,""))</f>
        <v>Probabilidad</v>
      </c>
      <c r="R279" s="254" t="s">
        <v>103</v>
      </c>
      <c r="S279" s="251">
        <f>+IF(R279=FÓRMULAS!$H$4,FÓRMULAS!$I$4,IF(R279=FÓRMULAS!$H$5,FÓRMULAS!$I$5,""))</f>
        <v>0.15</v>
      </c>
      <c r="T279" s="259" t="s">
        <v>902</v>
      </c>
      <c r="U279" s="259" t="s">
        <v>903</v>
      </c>
      <c r="V279" s="259" t="s">
        <v>904</v>
      </c>
      <c r="W279" s="251">
        <f t="shared" si="76"/>
        <v>0.4</v>
      </c>
      <c r="X279" s="251">
        <f>IF(Q279=FÓRMULAS!$P$5,F$279-(F$279*W279),F$279)</f>
        <v>0.24</v>
      </c>
      <c r="Y279" s="321">
        <f>IF(Q279=FÓRMULAS!$P$6,G$279-(G$279*W279),G$279)</f>
        <v>0.6</v>
      </c>
      <c r="Z279" s="638">
        <f t="shared" ref="Z279:AA279" si="84">+IF(X282="","",X282)</f>
        <v>0.4</v>
      </c>
      <c r="AA279" s="641">
        <f t="shared" si="84"/>
        <v>0.6</v>
      </c>
      <c r="AB279" s="324">
        <v>12</v>
      </c>
      <c r="AC279" s="288">
        <v>3</v>
      </c>
      <c r="AD279" s="288">
        <v>3</v>
      </c>
      <c r="AE279" s="288">
        <v>3</v>
      </c>
      <c r="AF279" s="289">
        <v>3</v>
      </c>
      <c r="AG279" s="281" t="s">
        <v>19</v>
      </c>
      <c r="AH279" s="24" t="s">
        <v>17</v>
      </c>
      <c r="AI279" s="24" t="s">
        <v>6</v>
      </c>
      <c r="AJ279" s="24" t="s">
        <v>6</v>
      </c>
      <c r="AK279" s="24" t="s">
        <v>6</v>
      </c>
      <c r="AL279" s="24" t="s">
        <v>23</v>
      </c>
      <c r="AM279" s="24" t="s">
        <v>103</v>
      </c>
      <c r="AN279" s="24" t="s">
        <v>87</v>
      </c>
      <c r="AO279" s="24" t="s">
        <v>89</v>
      </c>
      <c r="AP279" s="24" t="s">
        <v>91</v>
      </c>
      <c r="AQ279" s="24" t="s">
        <v>100</v>
      </c>
      <c r="AR279" s="51" t="s">
        <v>94</v>
      </c>
      <c r="AS279" s="51" t="s">
        <v>96</v>
      </c>
      <c r="AT279" s="51" t="s">
        <v>98</v>
      </c>
      <c r="AU279" s="24">
        <v>15</v>
      </c>
      <c r="AV279" s="24">
        <v>15</v>
      </c>
      <c r="AW279" s="24">
        <v>15</v>
      </c>
      <c r="AX279" s="24">
        <v>10</v>
      </c>
      <c r="AY279" s="24">
        <v>15</v>
      </c>
      <c r="AZ279" s="24">
        <v>15</v>
      </c>
      <c r="BA279" s="24">
        <v>10</v>
      </c>
      <c r="BB279" s="49">
        <v>95</v>
      </c>
      <c r="BC279" s="26" t="s">
        <v>138</v>
      </c>
      <c r="BD279" s="26" t="s">
        <v>138</v>
      </c>
      <c r="BE279" s="50">
        <v>1</v>
      </c>
      <c r="BF279" s="650">
        <v>0.5</v>
      </c>
      <c r="BG279" s="50">
        <v>1</v>
      </c>
      <c r="BH279" s="650">
        <v>0.5</v>
      </c>
      <c r="BI279" s="39"/>
      <c r="BJ279" s="39"/>
      <c r="BK279" s="39"/>
      <c r="BL279" s="39"/>
      <c r="BM279" s="39"/>
      <c r="BN279" s="39"/>
      <c r="BO279" s="39"/>
      <c r="BP279" s="39"/>
      <c r="BQ279" s="39"/>
      <c r="BR279" s="39"/>
      <c r="BS279" s="39"/>
      <c r="BT279" s="39"/>
      <c r="BU279" s="39"/>
      <c r="BV279" s="39"/>
      <c r="BW279" s="39"/>
      <c r="BX279" s="39"/>
      <c r="BY279" s="39"/>
      <c r="BZ279" s="39"/>
      <c r="CA279" s="39"/>
      <c r="CB279" s="39"/>
      <c r="CC279" s="39"/>
      <c r="CD279" s="39"/>
      <c r="CE279" s="39"/>
      <c r="CF279" s="39"/>
      <c r="CG279" s="39"/>
      <c r="CH279" s="39"/>
      <c r="CI279" s="39"/>
      <c r="CJ279" s="39"/>
      <c r="CK279" s="39"/>
      <c r="CL279" s="39"/>
      <c r="CM279" s="39"/>
      <c r="CN279" s="39"/>
      <c r="CO279" s="39"/>
      <c r="CP279" s="39"/>
      <c r="CQ279" s="39"/>
      <c r="CR279" s="39"/>
      <c r="CS279" s="39"/>
      <c r="CT279" s="39"/>
      <c r="CU279" s="39"/>
      <c r="CV279" s="39"/>
      <c r="CW279" s="39"/>
      <c r="CX279" s="39"/>
      <c r="CY279" s="39"/>
      <c r="CZ279" s="39"/>
      <c r="DA279" s="39"/>
      <c r="DB279" s="39"/>
      <c r="DC279" s="39"/>
      <c r="DD279" s="39"/>
      <c r="DE279" s="39"/>
      <c r="DF279" s="39"/>
      <c r="DG279" s="39"/>
      <c r="DH279" s="39"/>
      <c r="DI279" s="39"/>
      <c r="DJ279" s="39"/>
      <c r="DK279" s="39"/>
      <c r="DL279" s="39"/>
      <c r="DM279" s="39"/>
      <c r="DN279" s="39"/>
      <c r="DO279" s="39"/>
      <c r="DP279" s="39"/>
      <c r="DQ279" s="39"/>
      <c r="DR279" s="39"/>
      <c r="DS279" s="39"/>
      <c r="DT279" s="39"/>
      <c r="DU279" s="39"/>
      <c r="DV279" s="39"/>
      <c r="DW279" s="39"/>
      <c r="DX279" s="39"/>
    </row>
    <row r="280" spans="1:128" s="25" customFormat="1" ht="85.5" hidden="1" customHeight="1" x14ac:dyDescent="0.2">
      <c r="A280" s="627"/>
      <c r="B280" s="27" t="s">
        <v>55</v>
      </c>
      <c r="C280" s="366" t="str">
        <f>'CONTEXTO E IDENTIFICACIÓN'!D$111</f>
        <v>Seguimiento y Evaluación</v>
      </c>
      <c r="D280" s="366" t="str">
        <f>'CONTEXTO E IDENTIFICACIÓN'!F$111</f>
        <v>Seguimiento y Evaluación</v>
      </c>
      <c r="E280" s="630"/>
      <c r="F280" s="633"/>
      <c r="G280" s="636"/>
      <c r="H280" s="318">
        <v>2</v>
      </c>
      <c r="I280" s="274" t="s">
        <v>852</v>
      </c>
      <c r="J280" s="275" t="s">
        <v>1064</v>
      </c>
      <c r="K280" s="275" t="s">
        <v>854</v>
      </c>
      <c r="L280" s="275" t="str">
        <f t="shared" si="75"/>
        <v xml:space="preserve"> El Jefe de la Oficina de Control Interno (OCI) Evidencia: Resultados de la evaluación a los auditores y/o plan de mejoramiento individual (si aplica).  
Evidencia: Resultados de la evaluación a los auditores y/o plan de mejoramiento individual (si aplica). </v>
      </c>
      <c r="M280" s="274" t="s">
        <v>159</v>
      </c>
      <c r="N280" s="24" t="s">
        <v>7</v>
      </c>
      <c r="O280" s="255" t="s">
        <v>16</v>
      </c>
      <c r="P280" s="252">
        <f>+IF(O280=FÓRMULAS!$E$4,FÓRMULAS!$F$4,IF(O280=FÓRMULAS!$E$5,FÓRMULAS!$F$5,IF(O280=FÓRMULAS!$E$6,FÓRMULAS!$F$6,"")))</f>
        <v>0.25</v>
      </c>
      <c r="Q280" s="252" t="str">
        <f>+IF(OR(O280=FÓRMULAS!$O$4,O280=FÓRMULAS!$O$5),FÓRMULAS!$P$5,IF(O280=FÓRMULAS!$O$6,FÓRMULAS!$P$6,""))</f>
        <v>Probabilidad</v>
      </c>
      <c r="R280" s="255" t="s">
        <v>103</v>
      </c>
      <c r="S280" s="252">
        <f>+IF(R280=FÓRMULAS!$H$4,FÓRMULAS!$I$4,IF(R280=FÓRMULAS!$H$5,FÓRMULAS!$I$5,""))</f>
        <v>0.15</v>
      </c>
      <c r="T280" s="260" t="s">
        <v>902</v>
      </c>
      <c r="U280" s="260" t="s">
        <v>903</v>
      </c>
      <c r="V280" s="260" t="s">
        <v>904</v>
      </c>
      <c r="W280" s="252">
        <f t="shared" si="76"/>
        <v>0.4</v>
      </c>
      <c r="X280" s="252">
        <f>IF(Q280=FÓRMULAS!$P$5,F$279-(F$279*W280),F$279)</f>
        <v>0.24</v>
      </c>
      <c r="Y280" s="322">
        <f>IF(Q280=FÓRMULAS!$P$6,G$279-(G$279*W280),G$279)</f>
        <v>0.6</v>
      </c>
      <c r="Z280" s="639"/>
      <c r="AA280" s="642"/>
      <c r="AB280" s="325">
        <v>2</v>
      </c>
      <c r="AC280" s="24">
        <v>0</v>
      </c>
      <c r="AD280" s="24">
        <v>1</v>
      </c>
      <c r="AE280" s="24">
        <v>0</v>
      </c>
      <c r="AF280" s="290">
        <v>1</v>
      </c>
      <c r="AG280" s="281" t="s">
        <v>19</v>
      </c>
      <c r="AH280" s="24" t="s">
        <v>17</v>
      </c>
      <c r="AI280" s="24" t="s">
        <v>6</v>
      </c>
      <c r="AJ280" s="24" t="s">
        <v>19</v>
      </c>
      <c r="AK280" s="24" t="s">
        <v>6</v>
      </c>
      <c r="AL280" s="24" t="s">
        <v>27</v>
      </c>
      <c r="AM280" s="24" t="s">
        <v>103</v>
      </c>
      <c r="AN280" s="24" t="s">
        <v>87</v>
      </c>
      <c r="AO280" s="24" t="s">
        <v>89</v>
      </c>
      <c r="AP280" s="24" t="s">
        <v>91</v>
      </c>
      <c r="AQ280" s="24" t="s">
        <v>100</v>
      </c>
      <c r="AR280" s="51" t="s">
        <v>94</v>
      </c>
      <c r="AS280" s="51" t="s">
        <v>96</v>
      </c>
      <c r="AT280" s="51" t="s">
        <v>98</v>
      </c>
      <c r="AU280" s="24">
        <v>15</v>
      </c>
      <c r="AV280" s="24">
        <v>15</v>
      </c>
      <c r="AW280" s="24">
        <v>15</v>
      </c>
      <c r="AX280" s="24">
        <v>10</v>
      </c>
      <c r="AY280" s="24">
        <v>15</v>
      </c>
      <c r="AZ280" s="24">
        <v>15</v>
      </c>
      <c r="BA280" s="24">
        <v>10</v>
      </c>
      <c r="BB280" s="49">
        <v>95</v>
      </c>
      <c r="BC280" s="26" t="s">
        <v>139</v>
      </c>
      <c r="BD280" s="26" t="s">
        <v>140</v>
      </c>
      <c r="BE280" s="50">
        <v>0</v>
      </c>
      <c r="BF280" s="650"/>
      <c r="BG280" s="50">
        <v>0</v>
      </c>
      <c r="BH280" s="650"/>
      <c r="BI280" s="39"/>
      <c r="BJ280" s="39"/>
      <c r="BK280" s="39"/>
      <c r="BL280" s="39"/>
      <c r="BM280" s="39"/>
      <c r="BN280" s="39"/>
      <c r="BO280" s="39"/>
      <c r="BP280" s="39"/>
      <c r="BQ280" s="39"/>
      <c r="BR280" s="39"/>
      <c r="BS280" s="39"/>
      <c r="BT280" s="39"/>
      <c r="BU280" s="39"/>
      <c r="BV280" s="39"/>
      <c r="BW280" s="39"/>
      <c r="BX280" s="39"/>
      <c r="BY280" s="39"/>
      <c r="BZ280" s="39"/>
      <c r="CA280" s="39"/>
      <c r="CB280" s="39"/>
      <c r="CC280" s="39"/>
      <c r="CD280" s="39"/>
      <c r="CE280" s="39"/>
      <c r="CF280" s="39"/>
      <c r="CG280" s="39"/>
      <c r="CH280" s="39"/>
      <c r="CI280" s="39"/>
      <c r="CJ280" s="39"/>
      <c r="CK280" s="39"/>
      <c r="CL280" s="39"/>
      <c r="CM280" s="39"/>
      <c r="CN280" s="39"/>
      <c r="CO280" s="39"/>
      <c r="CP280" s="39"/>
      <c r="CQ280" s="39"/>
      <c r="CR280" s="39"/>
      <c r="CS280" s="39"/>
      <c r="CT280" s="39"/>
      <c r="CU280" s="39"/>
      <c r="CV280" s="39"/>
      <c r="CW280" s="39"/>
      <c r="CX280" s="39"/>
      <c r="CY280" s="39"/>
      <c r="CZ280" s="39"/>
      <c r="DA280" s="39"/>
      <c r="DB280" s="39"/>
      <c r="DC280" s="39"/>
      <c r="DD280" s="39"/>
      <c r="DE280" s="39"/>
      <c r="DF280" s="39"/>
      <c r="DG280" s="39"/>
      <c r="DH280" s="39"/>
      <c r="DI280" s="39"/>
      <c r="DJ280" s="39"/>
      <c r="DK280" s="39"/>
      <c r="DL280" s="39"/>
      <c r="DM280" s="39"/>
      <c r="DN280" s="39"/>
      <c r="DO280" s="39"/>
      <c r="DP280" s="39"/>
      <c r="DQ280" s="39"/>
      <c r="DR280" s="39"/>
      <c r="DS280" s="39"/>
      <c r="DT280" s="39"/>
      <c r="DU280" s="39"/>
      <c r="DV280" s="39"/>
      <c r="DW280" s="39"/>
      <c r="DX280" s="39"/>
    </row>
    <row r="281" spans="1:128" s="25" customFormat="1" ht="17.25" hidden="1" customHeight="1" x14ac:dyDescent="0.2">
      <c r="A281" s="627"/>
      <c r="B281" s="27"/>
      <c r="C281" s="366" t="str">
        <f>'CONTEXTO E IDENTIFICACIÓN'!D$111</f>
        <v>Seguimiento y Evaluación</v>
      </c>
      <c r="D281" s="366" t="str">
        <f>'CONTEXTO E IDENTIFICACIÓN'!F$111</f>
        <v>Seguimiento y Evaluación</v>
      </c>
      <c r="E281" s="630"/>
      <c r="F281" s="633"/>
      <c r="G281" s="636"/>
      <c r="H281" s="318">
        <v>3</v>
      </c>
      <c r="I281" s="274"/>
      <c r="J281" s="275"/>
      <c r="K281" s="275"/>
      <c r="L281" s="275" t="str">
        <f t="shared" si="75"/>
        <v xml:space="preserve">  </v>
      </c>
      <c r="M281" s="274"/>
      <c r="N281" s="24"/>
      <c r="O281" s="255"/>
      <c r="P281" s="252" t="str">
        <f>+IF(O281=FÓRMULAS!$E$4,FÓRMULAS!$F$4,IF(O281=FÓRMULAS!$E$5,FÓRMULAS!$F$5,IF(O281=FÓRMULAS!$E$6,FÓRMULAS!$F$6,"")))</f>
        <v/>
      </c>
      <c r="Q281" s="252" t="str">
        <f>+IF(OR(O281=FÓRMULAS!$O$4,O281=FÓRMULAS!$O$5),FÓRMULAS!$P$5,IF(O281=FÓRMULAS!$O$6,FÓRMULAS!$P$6,""))</f>
        <v/>
      </c>
      <c r="R281" s="255"/>
      <c r="S281" s="252" t="str">
        <f>+IF(R281=FÓRMULAS!$H$4,FÓRMULAS!$I$4,IF(R281=FÓRMULAS!$H$5,FÓRMULAS!$I$5,""))</f>
        <v/>
      </c>
      <c r="T281" s="260"/>
      <c r="U281" s="260"/>
      <c r="V281" s="260"/>
      <c r="W281" s="252" t="str">
        <f t="shared" si="76"/>
        <v/>
      </c>
      <c r="X281" s="252">
        <f>IF(Q281=FÓRMULAS!$P$5,F$279-(F$279*W281),F$279)</f>
        <v>0.4</v>
      </c>
      <c r="Y281" s="322">
        <f>IF(Q281=FÓRMULAS!$P$6,G$279-(G$279*W281),G$279)</f>
        <v>0.6</v>
      </c>
      <c r="Z281" s="639"/>
      <c r="AA281" s="642"/>
      <c r="AB281" s="325"/>
      <c r="AC281" s="24"/>
      <c r="AD281" s="24"/>
      <c r="AE281" s="24"/>
      <c r="AF281" s="290"/>
      <c r="AG281" s="281"/>
      <c r="AH281" s="24"/>
      <c r="AI281" s="24"/>
      <c r="AJ281" s="24"/>
      <c r="AK281" s="24"/>
      <c r="AL281" s="24"/>
      <c r="AM281" s="24"/>
      <c r="AN281" s="24"/>
      <c r="AO281" s="24"/>
      <c r="AP281" s="24"/>
      <c r="AQ281" s="24"/>
      <c r="AR281" s="60"/>
      <c r="AS281" s="60"/>
      <c r="AT281" s="60"/>
      <c r="AU281" s="24"/>
      <c r="AV281" s="24"/>
      <c r="AW281" s="24"/>
      <c r="AX281" s="24"/>
      <c r="AY281" s="24"/>
      <c r="AZ281" s="24"/>
      <c r="BA281" s="24"/>
      <c r="BB281" s="58"/>
      <c r="BC281" s="26"/>
      <c r="BD281" s="26"/>
      <c r="BE281" s="57"/>
      <c r="BF281" s="59"/>
      <c r="BG281" s="57"/>
      <c r="BH281" s="59"/>
      <c r="BI281" s="39"/>
      <c r="BJ281" s="39"/>
      <c r="BK281" s="39"/>
      <c r="BL281" s="39"/>
      <c r="BM281" s="39"/>
      <c r="BN281" s="39"/>
      <c r="BO281" s="39"/>
      <c r="BP281" s="39"/>
      <c r="BQ281" s="39"/>
      <c r="BR281" s="39"/>
      <c r="BS281" s="39"/>
      <c r="BT281" s="39"/>
      <c r="BU281" s="39"/>
      <c r="BV281" s="39"/>
      <c r="BW281" s="39"/>
      <c r="BX281" s="39"/>
      <c r="BY281" s="39"/>
      <c r="BZ281" s="39"/>
      <c r="CA281" s="39"/>
      <c r="CB281" s="39"/>
      <c r="CC281" s="39"/>
      <c r="CD281" s="39"/>
      <c r="CE281" s="39"/>
      <c r="CF281" s="39"/>
      <c r="CG281" s="39"/>
      <c r="CH281" s="39"/>
      <c r="CI281" s="39"/>
      <c r="CJ281" s="39"/>
      <c r="CK281" s="39"/>
      <c r="CL281" s="39"/>
      <c r="CM281" s="39"/>
      <c r="CN281" s="39"/>
      <c r="CO281" s="39"/>
      <c r="CP281" s="39"/>
      <c r="CQ281" s="39"/>
      <c r="CR281" s="39"/>
      <c r="CS281" s="39"/>
      <c r="CT281" s="39"/>
      <c r="CU281" s="39"/>
      <c r="CV281" s="39"/>
      <c r="CW281" s="39"/>
      <c r="CX281" s="39"/>
      <c r="CY281" s="39"/>
      <c r="CZ281" s="39"/>
      <c r="DA281" s="39"/>
      <c r="DB281" s="39"/>
      <c r="DC281" s="39"/>
      <c r="DD281" s="39"/>
      <c r="DE281" s="39"/>
      <c r="DF281" s="39"/>
      <c r="DG281" s="39"/>
      <c r="DH281" s="39"/>
      <c r="DI281" s="39"/>
      <c r="DJ281" s="39"/>
      <c r="DK281" s="39"/>
      <c r="DL281" s="39"/>
      <c r="DM281" s="39"/>
      <c r="DN281" s="39"/>
      <c r="DO281" s="39"/>
      <c r="DP281" s="39"/>
      <c r="DQ281" s="39"/>
      <c r="DR281" s="39"/>
      <c r="DS281" s="39"/>
      <c r="DT281" s="39"/>
      <c r="DU281" s="39"/>
      <c r="DV281" s="39"/>
      <c r="DW281" s="39"/>
      <c r="DX281" s="39"/>
    </row>
    <row r="282" spans="1:128" s="25" customFormat="1" ht="18.75" hidden="1" customHeight="1" thickBot="1" x14ac:dyDescent="0.25">
      <c r="A282" s="628"/>
      <c r="B282" s="291"/>
      <c r="C282" s="367" t="str">
        <f>'CONTEXTO E IDENTIFICACIÓN'!D$111</f>
        <v>Seguimiento y Evaluación</v>
      </c>
      <c r="D282" s="367" t="str">
        <f>'CONTEXTO E IDENTIFICACIÓN'!F$111</f>
        <v>Seguimiento y Evaluación</v>
      </c>
      <c r="E282" s="631"/>
      <c r="F282" s="634"/>
      <c r="G282" s="637"/>
      <c r="H282" s="319">
        <v>4</v>
      </c>
      <c r="I282" s="292"/>
      <c r="J282" s="293"/>
      <c r="K282" s="293"/>
      <c r="L282" s="275" t="str">
        <f t="shared" si="75"/>
        <v xml:space="preserve">  </v>
      </c>
      <c r="M282" s="292"/>
      <c r="N282" s="294"/>
      <c r="O282" s="256"/>
      <c r="P282" s="253" t="str">
        <f>+IF(O282=FÓRMULAS!$E$4,FÓRMULAS!$F$4,IF(O282=FÓRMULAS!$E$5,FÓRMULAS!$F$5,IF(O282=FÓRMULAS!$E$6,FÓRMULAS!$F$6,"")))</f>
        <v/>
      </c>
      <c r="Q282" s="253" t="str">
        <f>+IF(OR(O282=FÓRMULAS!$O$4,O282=FÓRMULAS!$O$5),FÓRMULAS!$P$5,IF(O282=FÓRMULAS!$O$6,FÓRMULAS!$P$6,""))</f>
        <v/>
      </c>
      <c r="R282" s="256"/>
      <c r="S282" s="253" t="str">
        <f>+IF(R282=FÓRMULAS!$H$4,FÓRMULAS!$I$4,IF(R282=FÓRMULAS!$H$5,FÓRMULAS!$I$5,""))</f>
        <v/>
      </c>
      <c r="T282" s="261"/>
      <c r="U282" s="261"/>
      <c r="V282" s="261"/>
      <c r="W282" s="253" t="str">
        <f t="shared" si="76"/>
        <v/>
      </c>
      <c r="X282" s="253">
        <f>IF(Q282=FÓRMULAS!$P$5,F$279-(F$279*W282),F$279)</f>
        <v>0.4</v>
      </c>
      <c r="Y282" s="323">
        <f>IF(Q282=FÓRMULAS!$P$6,G$279-(G$279*W282),G$279)</f>
        <v>0.6</v>
      </c>
      <c r="Z282" s="640"/>
      <c r="AA282" s="643"/>
      <c r="AB282" s="326"/>
      <c r="AC282" s="294"/>
      <c r="AD282" s="294"/>
      <c r="AE282" s="294"/>
      <c r="AF282" s="295"/>
      <c r="AG282" s="281"/>
      <c r="AH282" s="24"/>
      <c r="AI282" s="24"/>
      <c r="AJ282" s="24"/>
      <c r="AK282" s="24"/>
      <c r="AL282" s="24"/>
      <c r="AM282" s="24"/>
      <c r="AN282" s="24"/>
      <c r="AO282" s="24"/>
      <c r="AP282" s="24"/>
      <c r="AQ282" s="24"/>
      <c r="AR282" s="60"/>
      <c r="AS282" s="60"/>
      <c r="AT282" s="60"/>
      <c r="AU282" s="24"/>
      <c r="AV282" s="24"/>
      <c r="AW282" s="24"/>
      <c r="AX282" s="24"/>
      <c r="AY282" s="24"/>
      <c r="AZ282" s="24"/>
      <c r="BA282" s="24"/>
      <c r="BB282" s="58"/>
      <c r="BC282" s="26"/>
      <c r="BD282" s="26"/>
      <c r="BE282" s="57"/>
      <c r="BF282" s="59"/>
      <c r="BG282" s="57"/>
      <c r="BH282" s="59"/>
      <c r="BI282" s="39"/>
      <c r="BJ282" s="39"/>
      <c r="BK282" s="39"/>
      <c r="BL282" s="39"/>
      <c r="BM282" s="39"/>
      <c r="BN282" s="39"/>
      <c r="BO282" s="39"/>
      <c r="BP282" s="39"/>
      <c r="BQ282" s="39"/>
      <c r="BR282" s="39"/>
      <c r="BS282" s="39"/>
      <c r="BT282" s="39"/>
      <c r="BU282" s="39"/>
      <c r="BV282" s="39"/>
      <c r="BW282" s="39"/>
      <c r="BX282" s="39"/>
      <c r="BY282" s="39"/>
      <c r="BZ282" s="39"/>
      <c r="CA282" s="39"/>
      <c r="CB282" s="39"/>
      <c r="CC282" s="39"/>
      <c r="CD282" s="39"/>
      <c r="CE282" s="39"/>
      <c r="CF282" s="39"/>
      <c r="CG282" s="39"/>
      <c r="CH282" s="39"/>
      <c r="CI282" s="39"/>
      <c r="CJ282" s="39"/>
      <c r="CK282" s="39"/>
      <c r="CL282" s="39"/>
      <c r="CM282" s="39"/>
      <c r="CN282" s="39"/>
      <c r="CO282" s="39"/>
      <c r="CP282" s="39"/>
      <c r="CQ282" s="39"/>
      <c r="CR282" s="39"/>
      <c r="CS282" s="39"/>
      <c r="CT282" s="39"/>
      <c r="CU282" s="39"/>
      <c r="CV282" s="39"/>
      <c r="CW282" s="39"/>
      <c r="CX282" s="39"/>
      <c r="CY282" s="39"/>
      <c r="CZ282" s="39"/>
      <c r="DA282" s="39"/>
      <c r="DB282" s="39"/>
      <c r="DC282" s="39"/>
      <c r="DD282" s="39"/>
      <c r="DE282" s="39"/>
      <c r="DF282" s="39"/>
      <c r="DG282" s="39"/>
      <c r="DH282" s="39"/>
      <c r="DI282" s="39"/>
      <c r="DJ282" s="39"/>
      <c r="DK282" s="39"/>
      <c r="DL282" s="39"/>
      <c r="DM282" s="39"/>
      <c r="DN282" s="39"/>
      <c r="DO282" s="39"/>
      <c r="DP282" s="39"/>
      <c r="DQ282" s="39"/>
      <c r="DR282" s="39"/>
      <c r="DS282" s="39"/>
      <c r="DT282" s="39"/>
      <c r="DU282" s="39"/>
      <c r="DV282" s="39"/>
      <c r="DW282" s="39"/>
      <c r="DX282" s="39"/>
    </row>
    <row r="283" spans="1:128" s="25" customFormat="1" ht="96" hidden="1" customHeight="1" x14ac:dyDescent="0.2">
      <c r="A283" s="665" t="str">
        <f>'CONTEXTO E IDENTIFICACIÓN'!A112</f>
        <v>R58</v>
      </c>
      <c r="B283" s="285" t="s">
        <v>55</v>
      </c>
      <c r="C283" s="365" t="str">
        <f>'CONTEXTO E IDENTIFICACIÓN'!D$112</f>
        <v>Seguimiento y Evaluación</v>
      </c>
      <c r="D283" s="365" t="str">
        <f>'CONTEXTO E IDENTIFICACIÓN'!F$112</f>
        <v>Seguimiento y Evaluación</v>
      </c>
      <c r="E283" s="629" t="str">
        <f>'CONTEXTO E IDENTIFICACIÓN'!N112</f>
        <v xml:space="preserve">Posibilidad de pérdida Reputacional por incumplimiento de alguna de las normas legales, técnicas y de la entidad durante el ejercicio de auditoria debido a a:
1. Falta de competencias y destrezas de los auditores internos para la ejecución de auditorías.
2. No contar con la información suficiente y oportuna para la realización de la Auditoria.
3. Desconocimiento por parte del auditor de las normas vigentes aplicables al proceso auditado.
4. Pérdida de la información recopilada y de trabajo de la Oficina de Control Interno.
</v>
      </c>
      <c r="F283" s="632">
        <f>'PROB E IMPACTO INHERENTE'!H66</f>
        <v>0.2</v>
      </c>
      <c r="G283" s="635">
        <f>'PROB E IMPACTO INHERENTE'!P66</f>
        <v>0.6</v>
      </c>
      <c r="H283" s="317">
        <v>1</v>
      </c>
      <c r="I283" s="286" t="s">
        <v>852</v>
      </c>
      <c r="J283" s="287" t="s">
        <v>855</v>
      </c>
      <c r="K283" s="287" t="s">
        <v>856</v>
      </c>
      <c r="L283" s="275" t="str">
        <f t="shared" si="75"/>
        <v xml:space="preserve"> El Jefe de la Oficina de Control Interno (OCI) realiza la revisión de los informes preliminares y finales presentados por los auditores como resultado de las auditorías internas de gestión, frente a los criterios establecidos durante el proceso de planeación de la auditoría. En caso de detectar un posible incumplimiento de alguno de los criterios, se procede a determinar la causa del no cumplimiento y a subsanar la omisión o el error. 
Evidencia:  Informes preliminares y finales presentados por correo electrónico al Jefe de la OCI y/o verificaciones realizadas al informe por parte del jefe de la OCI.</v>
      </c>
      <c r="M283" s="286" t="s">
        <v>160</v>
      </c>
      <c r="N283" s="288" t="s">
        <v>7</v>
      </c>
      <c r="O283" s="254" t="s">
        <v>16</v>
      </c>
      <c r="P283" s="251">
        <f>+IF(O283=FÓRMULAS!$E$4,FÓRMULAS!$F$4,IF(O283=FÓRMULAS!$E$5,FÓRMULAS!$F$5,IF(O283=FÓRMULAS!$E$6,FÓRMULAS!$F$6,"")))</f>
        <v>0.25</v>
      </c>
      <c r="Q283" s="251" t="str">
        <f>+IF(OR(O283=FÓRMULAS!$O$4,O283=FÓRMULAS!$O$5),FÓRMULAS!$P$5,IF(O283=FÓRMULAS!$O$6,FÓRMULAS!$P$6,""))</f>
        <v>Probabilidad</v>
      </c>
      <c r="R283" s="254" t="s">
        <v>103</v>
      </c>
      <c r="S283" s="251">
        <f>+IF(R283=FÓRMULAS!$H$4,FÓRMULAS!$I$4,IF(R283=FÓRMULAS!$H$5,FÓRMULAS!$I$5,""))</f>
        <v>0.15</v>
      </c>
      <c r="T283" s="259" t="s">
        <v>902</v>
      </c>
      <c r="U283" s="259" t="s">
        <v>903</v>
      </c>
      <c r="V283" s="259" t="s">
        <v>904</v>
      </c>
      <c r="W283" s="251">
        <f t="shared" si="76"/>
        <v>0.4</v>
      </c>
      <c r="X283" s="251">
        <f>IF(Q283=FÓRMULAS!$P$5,F$283-(F$283*W283),F$283)</f>
        <v>0.12</v>
      </c>
      <c r="Y283" s="321">
        <f>IF(Q283=FÓRMULAS!$P$6,G$283-(G$283*W283),G$283)</f>
        <v>0.6</v>
      </c>
      <c r="Z283" s="638">
        <f t="shared" ref="Z283:AA283" si="85">+IF(X286="","",X286)</f>
        <v>0.2</v>
      </c>
      <c r="AA283" s="641">
        <f t="shared" si="85"/>
        <v>0.6</v>
      </c>
      <c r="AB283" s="324">
        <v>0</v>
      </c>
      <c r="AC283" s="288">
        <v>0</v>
      </c>
      <c r="AD283" s="288">
        <v>0</v>
      </c>
      <c r="AE283" s="288">
        <v>0</v>
      </c>
      <c r="AF283" s="289">
        <v>0</v>
      </c>
      <c r="AG283" s="281" t="s">
        <v>6</v>
      </c>
      <c r="AH283" s="24" t="s">
        <v>16</v>
      </c>
      <c r="AI283" s="24" t="s">
        <v>6</v>
      </c>
      <c r="AJ283" s="24" t="s">
        <v>6</v>
      </c>
      <c r="AK283" s="24" t="s">
        <v>6</v>
      </c>
      <c r="AL283" s="24" t="s">
        <v>26</v>
      </c>
      <c r="AM283" s="24" t="s">
        <v>103</v>
      </c>
      <c r="AN283" s="24" t="s">
        <v>87</v>
      </c>
      <c r="AO283" s="24" t="s">
        <v>89</v>
      </c>
      <c r="AP283" s="24" t="s">
        <v>91</v>
      </c>
      <c r="AQ283" s="24" t="s">
        <v>99</v>
      </c>
      <c r="AR283" s="51" t="s">
        <v>94</v>
      </c>
      <c r="AS283" s="51" t="s">
        <v>96</v>
      </c>
      <c r="AT283" s="51" t="s">
        <v>98</v>
      </c>
      <c r="AU283" s="24">
        <v>15</v>
      </c>
      <c r="AV283" s="24">
        <v>15</v>
      </c>
      <c r="AW283" s="24">
        <v>15</v>
      </c>
      <c r="AX283" s="24">
        <v>15</v>
      </c>
      <c r="AY283" s="24">
        <v>15</v>
      </c>
      <c r="AZ283" s="24">
        <v>15</v>
      </c>
      <c r="BA283" s="24">
        <v>10</v>
      </c>
      <c r="BB283" s="49">
        <v>100</v>
      </c>
      <c r="BC283" s="26" t="s">
        <v>138</v>
      </c>
      <c r="BD283" s="26" t="s">
        <v>138</v>
      </c>
      <c r="BE283" s="50">
        <v>1</v>
      </c>
      <c r="BF283" s="650">
        <v>0.66666666666666663</v>
      </c>
      <c r="BG283" s="50">
        <v>1</v>
      </c>
      <c r="BH283" s="650">
        <v>0.66666666666666663</v>
      </c>
      <c r="BI283" s="39"/>
      <c r="BJ283" s="39"/>
      <c r="BK283" s="39"/>
      <c r="BL283" s="39"/>
      <c r="BM283" s="39"/>
      <c r="BN283" s="39"/>
      <c r="BO283" s="39"/>
      <c r="BP283" s="39"/>
      <c r="BQ283" s="39"/>
      <c r="BR283" s="39"/>
      <c r="BS283" s="39"/>
      <c r="BT283" s="39"/>
      <c r="BU283" s="39"/>
      <c r="BV283" s="39"/>
      <c r="BW283" s="39"/>
      <c r="BX283" s="39"/>
      <c r="BY283" s="39"/>
      <c r="BZ283" s="39"/>
      <c r="CA283" s="39"/>
      <c r="CB283" s="39"/>
      <c r="CC283" s="39"/>
      <c r="CD283" s="39"/>
      <c r="CE283" s="39"/>
      <c r="CF283" s="39"/>
      <c r="CG283" s="39"/>
      <c r="CH283" s="39"/>
      <c r="CI283" s="39"/>
      <c r="CJ283" s="39"/>
      <c r="CK283" s="39"/>
      <c r="CL283" s="39"/>
      <c r="CM283" s="39"/>
      <c r="CN283" s="39"/>
      <c r="CO283" s="39"/>
      <c r="CP283" s="39"/>
      <c r="CQ283" s="39"/>
      <c r="CR283" s="39"/>
      <c r="CS283" s="39"/>
      <c r="CT283" s="39"/>
      <c r="CU283" s="39"/>
      <c r="CV283" s="39"/>
      <c r="CW283" s="39"/>
      <c r="CX283" s="39"/>
      <c r="CY283" s="39"/>
      <c r="CZ283" s="39"/>
      <c r="DA283" s="39"/>
      <c r="DB283" s="39"/>
      <c r="DC283" s="39"/>
      <c r="DD283" s="39"/>
      <c r="DE283" s="39"/>
      <c r="DF283" s="39"/>
      <c r="DG283" s="39"/>
      <c r="DH283" s="39"/>
      <c r="DI283" s="39"/>
      <c r="DJ283" s="39"/>
      <c r="DK283" s="39"/>
      <c r="DL283" s="39"/>
      <c r="DM283" s="39"/>
      <c r="DN283" s="39"/>
      <c r="DO283" s="39"/>
      <c r="DP283" s="39"/>
      <c r="DQ283" s="39"/>
      <c r="DR283" s="39"/>
      <c r="DS283" s="39"/>
      <c r="DT283" s="39"/>
      <c r="DU283" s="39"/>
      <c r="DV283" s="39"/>
      <c r="DW283" s="39"/>
      <c r="DX283" s="39"/>
    </row>
    <row r="284" spans="1:128" s="25" customFormat="1" ht="124.5" hidden="1" customHeight="1" x14ac:dyDescent="0.2">
      <c r="A284" s="666"/>
      <c r="B284" s="27" t="s">
        <v>55</v>
      </c>
      <c r="C284" s="366" t="str">
        <f>'CONTEXTO E IDENTIFICACIÓN'!D$112</f>
        <v>Seguimiento y Evaluación</v>
      </c>
      <c r="D284" s="366" t="str">
        <f>'CONTEXTO E IDENTIFICACIÓN'!F$112</f>
        <v>Seguimiento y Evaluación</v>
      </c>
      <c r="E284" s="630"/>
      <c r="F284" s="633"/>
      <c r="G284" s="636"/>
      <c r="H284" s="318">
        <v>2</v>
      </c>
      <c r="I284" s="274" t="s">
        <v>857</v>
      </c>
      <c r="J284" s="275" t="s">
        <v>858</v>
      </c>
      <c r="K284" s="275" t="s">
        <v>859</v>
      </c>
      <c r="L284" s="275" t="str">
        <f t="shared" si="75"/>
        <v>El Auditor responsable en la Oficina de Control Interno (OCI) verifica mensualmente que la información como resultado de las auditorías (informes, evidencias de verificación, etc.) se incluya en las carpetas compartidas de la oficina en Drive para su permanente consulta y reporta a través de correo electrónico al Jefe de la OCI el cargue de esta información. En caso de detectar novedades en la información que se subió a la carpeta, se establece comunicación con el auditor encargado para que se corrija o cargue la información faltante. 
Evidencia: Correo electrónico de verificación por parte del responsable de la Oficina de Control Interno al Jefe de la OCI</v>
      </c>
      <c r="M284" s="274" t="s">
        <v>310</v>
      </c>
      <c r="N284" s="24" t="s">
        <v>7</v>
      </c>
      <c r="O284" s="255" t="s">
        <v>16</v>
      </c>
      <c r="P284" s="252">
        <f>+IF(O284=FÓRMULAS!$E$4,FÓRMULAS!$F$4,IF(O284=FÓRMULAS!$E$5,FÓRMULAS!$F$5,IF(O284=FÓRMULAS!$E$6,FÓRMULAS!$F$6,"")))</f>
        <v>0.25</v>
      </c>
      <c r="Q284" s="252" t="str">
        <f>+IF(OR(O284=FÓRMULAS!$O$4,O284=FÓRMULAS!$O$5),FÓRMULAS!$P$5,IF(O284=FÓRMULAS!$O$6,FÓRMULAS!$P$6,""))</f>
        <v>Probabilidad</v>
      </c>
      <c r="R284" s="255" t="s">
        <v>103</v>
      </c>
      <c r="S284" s="252">
        <f>+IF(R284=FÓRMULAS!$H$4,FÓRMULAS!$I$4,IF(R284=FÓRMULAS!$H$5,FÓRMULAS!$I$5,""))</f>
        <v>0.15</v>
      </c>
      <c r="T284" s="260" t="s">
        <v>902</v>
      </c>
      <c r="U284" s="260" t="s">
        <v>903</v>
      </c>
      <c r="V284" s="260" t="s">
        <v>904</v>
      </c>
      <c r="W284" s="252">
        <f t="shared" si="76"/>
        <v>0.4</v>
      </c>
      <c r="X284" s="252">
        <f>IF(Q284=FÓRMULAS!$P$5,F$283-(F$283*W284),F$283)</f>
        <v>0.12</v>
      </c>
      <c r="Y284" s="322">
        <f>IF(Q284=FÓRMULAS!$P$6,G$283-(G$283*W284),G$283)</f>
        <v>0.6</v>
      </c>
      <c r="Z284" s="639"/>
      <c r="AA284" s="642"/>
      <c r="AB284" s="325">
        <v>12</v>
      </c>
      <c r="AC284" s="24">
        <v>3</v>
      </c>
      <c r="AD284" s="24">
        <v>3</v>
      </c>
      <c r="AE284" s="24">
        <v>3</v>
      </c>
      <c r="AF284" s="290">
        <v>3</v>
      </c>
      <c r="AG284" s="281" t="s">
        <v>19</v>
      </c>
      <c r="AH284" s="24" t="s">
        <v>16</v>
      </c>
      <c r="AI284" s="24" t="s">
        <v>19</v>
      </c>
      <c r="AJ284" s="24" t="s">
        <v>19</v>
      </c>
      <c r="AK284" s="24" t="s">
        <v>6</v>
      </c>
      <c r="AL284" s="24" t="s">
        <v>23</v>
      </c>
      <c r="AM284" s="24" t="s">
        <v>103</v>
      </c>
      <c r="AN284" s="24" t="s">
        <v>87</v>
      </c>
      <c r="AO284" s="24" t="s">
        <v>89</v>
      </c>
      <c r="AP284" s="24" t="s">
        <v>91</v>
      </c>
      <c r="AQ284" s="24" t="s">
        <v>99</v>
      </c>
      <c r="AR284" s="51" t="s">
        <v>94</v>
      </c>
      <c r="AS284" s="51" t="s">
        <v>96</v>
      </c>
      <c r="AT284" s="51" t="s">
        <v>98</v>
      </c>
      <c r="AU284" s="24">
        <v>15</v>
      </c>
      <c r="AV284" s="24">
        <v>15</v>
      </c>
      <c r="AW284" s="24">
        <v>15</v>
      </c>
      <c r="AX284" s="24">
        <v>15</v>
      </c>
      <c r="AY284" s="24">
        <v>15</v>
      </c>
      <c r="AZ284" s="24">
        <v>15</v>
      </c>
      <c r="BA284" s="24">
        <v>10</v>
      </c>
      <c r="BB284" s="49">
        <v>100</v>
      </c>
      <c r="BC284" s="26" t="s">
        <v>138</v>
      </c>
      <c r="BD284" s="26" t="s">
        <v>138</v>
      </c>
      <c r="BE284" s="50">
        <v>1</v>
      </c>
      <c r="BF284" s="650"/>
      <c r="BG284" s="50">
        <v>1</v>
      </c>
      <c r="BH284" s="650"/>
      <c r="BI284" s="39"/>
      <c r="BJ284" s="39"/>
      <c r="BK284" s="39"/>
      <c r="BL284" s="39"/>
      <c r="BM284" s="39"/>
      <c r="BN284" s="39"/>
      <c r="BO284" s="39"/>
      <c r="BP284" s="39"/>
      <c r="BQ284" s="39"/>
      <c r="BR284" s="39"/>
      <c r="BS284" s="39"/>
      <c r="BT284" s="39"/>
      <c r="BU284" s="39"/>
      <c r="BV284" s="39"/>
      <c r="BW284" s="39"/>
      <c r="BX284" s="39"/>
      <c r="BY284" s="39"/>
      <c r="BZ284" s="39"/>
      <c r="CA284" s="39"/>
      <c r="CB284" s="39"/>
      <c r="CC284" s="39"/>
      <c r="CD284" s="39"/>
      <c r="CE284" s="39"/>
      <c r="CF284" s="39"/>
      <c r="CG284" s="39"/>
      <c r="CH284" s="39"/>
      <c r="CI284" s="39"/>
      <c r="CJ284" s="39"/>
      <c r="CK284" s="39"/>
      <c r="CL284" s="39"/>
      <c r="CM284" s="39"/>
      <c r="CN284" s="39"/>
      <c r="CO284" s="39"/>
      <c r="CP284" s="39"/>
      <c r="CQ284" s="39"/>
      <c r="CR284" s="39"/>
      <c r="CS284" s="39"/>
      <c r="CT284" s="39"/>
      <c r="CU284" s="39"/>
      <c r="CV284" s="39"/>
      <c r="CW284" s="39"/>
      <c r="CX284" s="39"/>
      <c r="CY284" s="39"/>
      <c r="CZ284" s="39"/>
      <c r="DA284" s="39"/>
      <c r="DB284" s="39"/>
      <c r="DC284" s="39"/>
      <c r="DD284" s="39"/>
      <c r="DE284" s="39"/>
      <c r="DF284" s="39"/>
      <c r="DG284" s="39"/>
      <c r="DH284" s="39"/>
      <c r="DI284" s="39"/>
      <c r="DJ284" s="39"/>
      <c r="DK284" s="39"/>
      <c r="DL284" s="39"/>
      <c r="DM284" s="39"/>
      <c r="DN284" s="39"/>
      <c r="DO284" s="39"/>
      <c r="DP284" s="39"/>
      <c r="DQ284" s="39"/>
      <c r="DR284" s="39"/>
      <c r="DS284" s="39"/>
      <c r="DT284" s="39"/>
      <c r="DU284" s="39"/>
      <c r="DV284" s="39"/>
      <c r="DW284" s="39"/>
      <c r="DX284" s="39"/>
    </row>
    <row r="285" spans="1:128" s="25" customFormat="1" ht="60" hidden="1" x14ac:dyDescent="0.2">
      <c r="A285" s="666"/>
      <c r="B285" s="27" t="s">
        <v>55</v>
      </c>
      <c r="C285" s="366" t="str">
        <f>'CONTEXTO E IDENTIFICACIÓN'!D$112</f>
        <v>Seguimiento y Evaluación</v>
      </c>
      <c r="D285" s="366" t="str">
        <f>'CONTEXTO E IDENTIFICACIÓN'!F$112</f>
        <v>Seguimiento y Evaluación</v>
      </c>
      <c r="E285" s="630"/>
      <c r="F285" s="633"/>
      <c r="G285" s="636"/>
      <c r="H285" s="318">
        <v>3</v>
      </c>
      <c r="I285" s="274" t="s">
        <v>852</v>
      </c>
      <c r="J285" s="275" t="s">
        <v>853</v>
      </c>
      <c r="K285" s="275" t="s">
        <v>854</v>
      </c>
      <c r="L285" s="275" t="str">
        <f t="shared" si="75"/>
        <v xml:space="preserve"> El Jefe de la Oficina de Control Interno (OCI) realiza semestralmente evaluaciones a los auditores sobre los elementos requeridos para el ejercicio de auditoría con el fin de detectar el nivel de actualización y la fortaleza de las competencias de los auditores. En caso de presentar resultados deficientes, se procede a realizar planes de mejoramiento individuales para corregir o subsanar los resultados. 
Evidencia: Resultados de la evaluación a los auditores y/o plan de mejoramiento individual (si aplica). </v>
      </c>
      <c r="M285" s="274" t="s">
        <v>159</v>
      </c>
      <c r="N285" s="24" t="s">
        <v>7</v>
      </c>
      <c r="O285" s="255" t="s">
        <v>16</v>
      </c>
      <c r="P285" s="252">
        <f>+IF(O285=FÓRMULAS!$E$4,FÓRMULAS!$F$4,IF(O285=FÓRMULAS!$E$5,FÓRMULAS!$F$5,IF(O285=FÓRMULAS!$E$6,FÓRMULAS!$F$6,"")))</f>
        <v>0.25</v>
      </c>
      <c r="Q285" s="252" t="str">
        <f>+IF(OR(O285=FÓRMULAS!$O$4,O285=FÓRMULAS!$O$5),FÓRMULAS!$P$5,IF(O285=FÓRMULAS!$O$6,FÓRMULAS!$P$6,""))</f>
        <v>Probabilidad</v>
      </c>
      <c r="R285" s="255" t="s">
        <v>103</v>
      </c>
      <c r="S285" s="252">
        <f>+IF(R285=FÓRMULAS!$H$4,FÓRMULAS!$I$4,IF(R285=FÓRMULAS!$H$5,FÓRMULAS!$I$5,""))</f>
        <v>0.15</v>
      </c>
      <c r="T285" s="260" t="s">
        <v>902</v>
      </c>
      <c r="U285" s="260" t="s">
        <v>903</v>
      </c>
      <c r="V285" s="260" t="s">
        <v>904</v>
      </c>
      <c r="W285" s="252">
        <f t="shared" si="76"/>
        <v>0.4</v>
      </c>
      <c r="X285" s="252">
        <f>IF(Q285=FÓRMULAS!$P$5,F$283-(F$283*W285),F$283)</f>
        <v>0.12</v>
      </c>
      <c r="Y285" s="322">
        <f>IF(Q285=FÓRMULAS!$P$6,G$283-(G$283*W285),G$283)</f>
        <v>0.6</v>
      </c>
      <c r="Z285" s="639"/>
      <c r="AA285" s="642"/>
      <c r="AB285" s="325">
        <v>2</v>
      </c>
      <c r="AC285" s="24">
        <v>0</v>
      </c>
      <c r="AD285" s="24">
        <v>1</v>
      </c>
      <c r="AE285" s="24">
        <v>0</v>
      </c>
      <c r="AF285" s="290">
        <v>1</v>
      </c>
      <c r="AG285" s="281" t="s">
        <v>19</v>
      </c>
      <c r="AH285" s="24" t="s">
        <v>17</v>
      </c>
      <c r="AI285" s="24" t="s">
        <v>6</v>
      </c>
      <c r="AJ285" s="24" t="s">
        <v>19</v>
      </c>
      <c r="AK285" s="24" t="s">
        <v>6</v>
      </c>
      <c r="AL285" s="24" t="s">
        <v>27</v>
      </c>
      <c r="AM285" s="24" t="s">
        <v>103</v>
      </c>
      <c r="AN285" s="24" t="s">
        <v>87</v>
      </c>
      <c r="AO285" s="24" t="s">
        <v>89</v>
      </c>
      <c r="AP285" s="24" t="s">
        <v>91</v>
      </c>
      <c r="AQ285" s="24" t="s">
        <v>100</v>
      </c>
      <c r="AR285" s="51" t="s">
        <v>94</v>
      </c>
      <c r="AS285" s="51" t="s">
        <v>96</v>
      </c>
      <c r="AT285" s="51" t="s">
        <v>98</v>
      </c>
      <c r="AU285" s="24">
        <v>15</v>
      </c>
      <c r="AV285" s="24">
        <v>15</v>
      </c>
      <c r="AW285" s="24">
        <v>15</v>
      </c>
      <c r="AX285" s="24">
        <v>10</v>
      </c>
      <c r="AY285" s="24">
        <v>15</v>
      </c>
      <c r="AZ285" s="24">
        <v>15</v>
      </c>
      <c r="BA285" s="24">
        <v>10</v>
      </c>
      <c r="BB285" s="49">
        <v>95</v>
      </c>
      <c r="BC285" s="26" t="s">
        <v>139</v>
      </c>
      <c r="BD285" s="26" t="s">
        <v>140</v>
      </c>
      <c r="BE285" s="50">
        <v>0</v>
      </c>
      <c r="BF285" s="650"/>
      <c r="BG285" s="50">
        <v>0</v>
      </c>
      <c r="BH285" s="650"/>
      <c r="BI285" s="39"/>
      <c r="BJ285" s="39"/>
      <c r="BK285" s="39"/>
      <c r="BL285" s="39"/>
      <c r="BM285" s="39"/>
      <c r="BN285" s="39"/>
      <c r="BO285" s="39"/>
      <c r="BP285" s="39"/>
      <c r="BQ285" s="39"/>
      <c r="BR285" s="39"/>
      <c r="BS285" s="39"/>
      <c r="BT285" s="39"/>
      <c r="BU285" s="39"/>
      <c r="BV285" s="39"/>
      <c r="BW285" s="39"/>
      <c r="BX285" s="39"/>
      <c r="BY285" s="39"/>
      <c r="BZ285" s="39"/>
      <c r="CA285" s="39"/>
      <c r="CB285" s="39"/>
      <c r="CC285" s="39"/>
      <c r="CD285" s="39"/>
      <c r="CE285" s="39"/>
      <c r="CF285" s="39"/>
      <c r="CG285" s="39"/>
      <c r="CH285" s="39"/>
      <c r="CI285" s="39"/>
      <c r="CJ285" s="39"/>
      <c r="CK285" s="39"/>
      <c r="CL285" s="39"/>
      <c r="CM285" s="39"/>
      <c r="CN285" s="39"/>
      <c r="CO285" s="39"/>
      <c r="CP285" s="39"/>
      <c r="CQ285" s="39"/>
      <c r="CR285" s="39"/>
      <c r="CS285" s="39"/>
      <c r="CT285" s="39"/>
      <c r="CU285" s="39"/>
      <c r="CV285" s="39"/>
      <c r="CW285" s="39"/>
      <c r="CX285" s="39"/>
      <c r="CY285" s="39"/>
      <c r="CZ285" s="39"/>
      <c r="DA285" s="39"/>
      <c r="DB285" s="39"/>
      <c r="DC285" s="39"/>
      <c r="DD285" s="39"/>
      <c r="DE285" s="39"/>
      <c r="DF285" s="39"/>
      <c r="DG285" s="39"/>
      <c r="DH285" s="39"/>
      <c r="DI285" s="39"/>
      <c r="DJ285" s="39"/>
      <c r="DK285" s="39"/>
      <c r="DL285" s="39"/>
      <c r="DM285" s="39"/>
      <c r="DN285" s="39"/>
      <c r="DO285" s="39"/>
      <c r="DP285" s="39"/>
      <c r="DQ285" s="39"/>
      <c r="DR285" s="39"/>
      <c r="DS285" s="39"/>
      <c r="DT285" s="39"/>
      <c r="DU285" s="39"/>
      <c r="DV285" s="39"/>
      <c r="DW285" s="39"/>
      <c r="DX285" s="39"/>
    </row>
    <row r="286" spans="1:128" s="25" customFormat="1" ht="15" hidden="1" customHeight="1" thickBot="1" x14ac:dyDescent="0.25">
      <c r="A286" s="667"/>
      <c r="B286" s="291"/>
      <c r="C286" s="367" t="str">
        <f>'CONTEXTO E IDENTIFICACIÓN'!D$112</f>
        <v>Seguimiento y Evaluación</v>
      </c>
      <c r="D286" s="367" t="str">
        <f>'CONTEXTO E IDENTIFICACIÓN'!F$112</f>
        <v>Seguimiento y Evaluación</v>
      </c>
      <c r="E286" s="631"/>
      <c r="F286" s="634"/>
      <c r="G286" s="637"/>
      <c r="H286" s="319">
        <v>4</v>
      </c>
      <c r="I286" s="292"/>
      <c r="J286" s="293"/>
      <c r="K286" s="293"/>
      <c r="L286" s="275" t="str">
        <f t="shared" si="75"/>
        <v xml:space="preserve">  </v>
      </c>
      <c r="M286" s="292"/>
      <c r="N286" s="294"/>
      <c r="O286" s="256"/>
      <c r="P286" s="253" t="str">
        <f>+IF(O286=FÓRMULAS!$E$4,FÓRMULAS!$F$4,IF(O286=FÓRMULAS!$E$5,FÓRMULAS!$F$5,IF(O286=FÓRMULAS!$E$6,FÓRMULAS!$F$6,"")))</f>
        <v/>
      </c>
      <c r="Q286" s="253" t="str">
        <f>+IF(OR(O286=FÓRMULAS!$O$4,O286=FÓRMULAS!$O$5),FÓRMULAS!$P$5,IF(O286=FÓRMULAS!$O$6,FÓRMULAS!$P$6,""))</f>
        <v/>
      </c>
      <c r="R286" s="256"/>
      <c r="S286" s="253" t="str">
        <f>+IF(R286=FÓRMULAS!$H$4,FÓRMULAS!$I$4,IF(R286=FÓRMULAS!$H$5,FÓRMULAS!$I$5,""))</f>
        <v/>
      </c>
      <c r="T286" s="261"/>
      <c r="U286" s="261"/>
      <c r="V286" s="261"/>
      <c r="W286" s="253" t="str">
        <f t="shared" si="76"/>
        <v/>
      </c>
      <c r="X286" s="253">
        <f>IF(Q286=FÓRMULAS!$P$5,F$283-(F$283*W286),F$283)</f>
        <v>0.2</v>
      </c>
      <c r="Y286" s="323">
        <f>IF(Q286=FÓRMULAS!$P$6,G$283-(G$283*W286),G$283)</f>
        <v>0.6</v>
      </c>
      <c r="Z286" s="640"/>
      <c r="AA286" s="643"/>
      <c r="AB286" s="326"/>
      <c r="AC286" s="294"/>
      <c r="AD286" s="294"/>
      <c r="AE286" s="294"/>
      <c r="AF286" s="295"/>
      <c r="AG286" s="281"/>
      <c r="AH286" s="24"/>
      <c r="AI286" s="24"/>
      <c r="AJ286" s="24"/>
      <c r="AK286" s="24"/>
      <c r="AL286" s="24"/>
      <c r="AM286" s="24"/>
      <c r="AN286" s="24"/>
      <c r="AO286" s="24"/>
      <c r="AP286" s="24"/>
      <c r="AQ286" s="24"/>
      <c r="AR286" s="60"/>
      <c r="AS286" s="60"/>
      <c r="AT286" s="60"/>
      <c r="AU286" s="24"/>
      <c r="AV286" s="24"/>
      <c r="AW286" s="24"/>
      <c r="AX286" s="24"/>
      <c r="AY286" s="24"/>
      <c r="AZ286" s="24"/>
      <c r="BA286" s="24"/>
      <c r="BB286" s="58"/>
      <c r="BC286" s="26"/>
      <c r="BD286" s="26"/>
      <c r="BE286" s="57"/>
      <c r="BF286" s="59"/>
      <c r="BG286" s="57"/>
      <c r="BH286" s="59"/>
      <c r="BI286" s="39"/>
      <c r="BJ286" s="39"/>
      <c r="BK286" s="39"/>
      <c r="BL286" s="39"/>
      <c r="BM286" s="39"/>
      <c r="BN286" s="39"/>
      <c r="BO286" s="39"/>
      <c r="BP286" s="39"/>
      <c r="BQ286" s="39"/>
      <c r="BR286" s="39"/>
      <c r="BS286" s="39"/>
      <c r="BT286" s="39"/>
      <c r="BU286" s="39"/>
      <c r="BV286" s="39"/>
      <c r="BW286" s="39"/>
      <c r="BX286" s="39"/>
      <c r="BY286" s="39"/>
      <c r="BZ286" s="39"/>
      <c r="CA286" s="39"/>
      <c r="CB286" s="39"/>
      <c r="CC286" s="39"/>
      <c r="CD286" s="39"/>
      <c r="CE286" s="39"/>
      <c r="CF286" s="39"/>
      <c r="CG286" s="39"/>
      <c r="CH286" s="39"/>
      <c r="CI286" s="39"/>
      <c r="CJ286" s="39"/>
      <c r="CK286" s="39"/>
      <c r="CL286" s="39"/>
      <c r="CM286" s="39"/>
      <c r="CN286" s="39"/>
      <c r="CO286" s="39"/>
      <c r="CP286" s="39"/>
      <c r="CQ286" s="39"/>
      <c r="CR286" s="39"/>
      <c r="CS286" s="39"/>
      <c r="CT286" s="39"/>
      <c r="CU286" s="39"/>
      <c r="CV286" s="39"/>
      <c r="CW286" s="39"/>
      <c r="CX286" s="39"/>
      <c r="CY286" s="39"/>
      <c r="CZ286" s="39"/>
      <c r="DA286" s="39"/>
      <c r="DB286" s="39"/>
      <c r="DC286" s="39"/>
      <c r="DD286" s="39"/>
      <c r="DE286" s="39"/>
      <c r="DF286" s="39"/>
      <c r="DG286" s="39"/>
      <c r="DH286" s="39"/>
      <c r="DI286" s="39"/>
      <c r="DJ286" s="39"/>
      <c r="DK286" s="39"/>
      <c r="DL286" s="39"/>
      <c r="DM286" s="39"/>
      <c r="DN286" s="39"/>
      <c r="DO286" s="39"/>
      <c r="DP286" s="39"/>
      <c r="DQ286" s="39"/>
      <c r="DR286" s="39"/>
      <c r="DS286" s="39"/>
      <c r="DT286" s="39"/>
      <c r="DU286" s="39"/>
      <c r="DV286" s="39"/>
      <c r="DW286" s="39"/>
      <c r="DX286" s="39"/>
    </row>
    <row r="287" spans="1:128" s="25" customFormat="1" ht="97.5" hidden="1" customHeight="1" x14ac:dyDescent="0.2">
      <c r="A287" s="626" t="str">
        <f>'CONTEXTO E IDENTIFICACIÓN'!A113</f>
        <v>R59</v>
      </c>
      <c r="B287" s="285" t="s">
        <v>55</v>
      </c>
      <c r="C287" s="365" t="str">
        <f>'CONTEXTO E IDENTIFICACIÓN'!D$113</f>
        <v>Seguimiento y Evaluación</v>
      </c>
      <c r="D287" s="365" t="str">
        <f>'CONTEXTO E IDENTIFICACIÓN'!F$113</f>
        <v>Seguimiento y Evaluación</v>
      </c>
      <c r="E287" s="629" t="str">
        <f>'CONTEXTO E IDENTIFICACIÓN'!N113</f>
        <v>Posibilidad de pérdida Reputacional por la parcialidad en los ejercicios de auditoría. debido a:
1. Falta de apropiación e interiorización del Estatuto de Auditoría Interna y Código de ética del auditor.
2. Debilidad en las competencias de los auditores e insuficiente capacitación.</v>
      </c>
      <c r="F287" s="632">
        <f>'PROB E IMPACTO INHERENTE'!H67</f>
        <v>0.4</v>
      </c>
      <c r="G287" s="635">
        <f>'PROB E IMPACTO INHERENTE'!P67</f>
        <v>0.6</v>
      </c>
      <c r="H287" s="317">
        <v>1</v>
      </c>
      <c r="I287" s="286" t="s">
        <v>851</v>
      </c>
      <c r="J287" s="287" t="s">
        <v>853</v>
      </c>
      <c r="K287" s="287" t="s">
        <v>854</v>
      </c>
      <c r="L287" s="275" t="str">
        <f t="shared" si="75"/>
        <v xml:space="preserve">El Jefe de la Oficina de Control Interno (OCI) realiza semestralmente evaluaciones a los auditores sobre los elementos requeridos para el ejercicio de auditoría con el fin de detectar el nivel de actualización y la fortaleza de las competencias de los auditores. En caso de presentar resultados deficientes, se procede a realizar planes de mejoramiento individuales para corregir o subsanar los resultados. 
Evidencia: Resultados de la evaluación a los auditores y/o plan de mejoramiento individual (si aplica). </v>
      </c>
      <c r="M287" s="286" t="s">
        <v>159</v>
      </c>
      <c r="N287" s="288" t="s">
        <v>7</v>
      </c>
      <c r="O287" s="254" t="s">
        <v>16</v>
      </c>
      <c r="P287" s="251">
        <f>+IF(O287=FÓRMULAS!$E$4,FÓRMULAS!$F$4,IF(O287=FÓRMULAS!$E$5,FÓRMULAS!$F$5,IF(O287=FÓRMULAS!$E$6,FÓRMULAS!$F$6,"")))</f>
        <v>0.25</v>
      </c>
      <c r="Q287" s="251" t="str">
        <f>+IF(OR(O287=FÓRMULAS!$O$4,O287=FÓRMULAS!$O$5),FÓRMULAS!$P$5,IF(O287=FÓRMULAS!$O$6,FÓRMULAS!$P$6,""))</f>
        <v>Probabilidad</v>
      </c>
      <c r="R287" s="254" t="s">
        <v>103</v>
      </c>
      <c r="S287" s="251">
        <f>+IF(R287=FÓRMULAS!$H$4,FÓRMULAS!$I$4,IF(R287=FÓRMULAS!$H$5,FÓRMULAS!$I$5,""))</f>
        <v>0.15</v>
      </c>
      <c r="T287" s="259" t="s">
        <v>902</v>
      </c>
      <c r="U287" s="259" t="s">
        <v>903</v>
      </c>
      <c r="V287" s="259" t="s">
        <v>904</v>
      </c>
      <c r="W287" s="251">
        <f t="shared" si="76"/>
        <v>0.4</v>
      </c>
      <c r="X287" s="251">
        <f>IF(Q287=FÓRMULAS!$P$5,F$287-(F$287*W287),F$287)</f>
        <v>0.24</v>
      </c>
      <c r="Y287" s="321">
        <f>IF(Q287=FÓRMULAS!$P$6,G$287-(G$287*W287),G$287)</f>
        <v>0.6</v>
      </c>
      <c r="Z287" s="638">
        <f t="shared" ref="Z287:AA287" si="86">+IF(X290="","",X290)</f>
        <v>0.4</v>
      </c>
      <c r="AA287" s="641">
        <f t="shared" si="86"/>
        <v>0.6</v>
      </c>
      <c r="AB287" s="324">
        <v>2</v>
      </c>
      <c r="AC287" s="288">
        <v>0</v>
      </c>
      <c r="AD287" s="288">
        <v>1</v>
      </c>
      <c r="AE287" s="288">
        <v>0</v>
      </c>
      <c r="AF287" s="289">
        <v>1</v>
      </c>
      <c r="AG287" s="281" t="s">
        <v>19</v>
      </c>
      <c r="AH287" s="24" t="s">
        <v>17</v>
      </c>
      <c r="AI287" s="24" t="s">
        <v>6</v>
      </c>
      <c r="AJ287" s="24" t="s">
        <v>19</v>
      </c>
      <c r="AK287" s="24" t="s">
        <v>6</v>
      </c>
      <c r="AL287" s="24" t="s">
        <v>27</v>
      </c>
      <c r="AM287" s="24" t="s">
        <v>103</v>
      </c>
      <c r="AN287" s="24" t="s">
        <v>87</v>
      </c>
      <c r="AO287" s="24" t="s">
        <v>89</v>
      </c>
      <c r="AP287" s="24" t="s">
        <v>91</v>
      </c>
      <c r="AQ287" s="24" t="s">
        <v>100</v>
      </c>
      <c r="AR287" s="51" t="s">
        <v>94</v>
      </c>
      <c r="AS287" s="51" t="s">
        <v>96</v>
      </c>
      <c r="AT287" s="51" t="s">
        <v>98</v>
      </c>
      <c r="AU287" s="24">
        <v>15</v>
      </c>
      <c r="AV287" s="24">
        <v>15</v>
      </c>
      <c r="AW287" s="24">
        <v>15</v>
      </c>
      <c r="AX287" s="24">
        <v>10</v>
      </c>
      <c r="AY287" s="24">
        <v>15</v>
      </c>
      <c r="AZ287" s="24">
        <v>15</v>
      </c>
      <c r="BA287" s="24">
        <v>10</v>
      </c>
      <c r="BB287" s="49">
        <v>95</v>
      </c>
      <c r="BC287" s="26" t="s">
        <v>138</v>
      </c>
      <c r="BD287" s="26" t="s">
        <v>138</v>
      </c>
      <c r="BE287" s="50">
        <v>1</v>
      </c>
      <c r="BF287" s="48">
        <v>1</v>
      </c>
      <c r="BG287" s="50">
        <v>1</v>
      </c>
      <c r="BH287" s="48">
        <v>1</v>
      </c>
      <c r="BI287" s="39"/>
      <c r="BJ287" s="39"/>
      <c r="BK287" s="39"/>
      <c r="BL287" s="39"/>
      <c r="BM287" s="39"/>
      <c r="BN287" s="39"/>
      <c r="BO287" s="39"/>
      <c r="BP287" s="39"/>
      <c r="BQ287" s="39"/>
      <c r="BR287" s="39"/>
      <c r="BS287" s="39"/>
      <c r="BT287" s="39"/>
      <c r="BU287" s="39"/>
      <c r="BV287" s="39"/>
      <c r="BW287" s="39"/>
      <c r="BX287" s="39"/>
      <c r="BY287" s="39"/>
      <c r="BZ287" s="39"/>
      <c r="CA287" s="39"/>
      <c r="CB287" s="39"/>
      <c r="CC287" s="39"/>
      <c r="CD287" s="39"/>
      <c r="CE287" s="39"/>
      <c r="CF287" s="39"/>
      <c r="CG287" s="39"/>
      <c r="CH287" s="39"/>
      <c r="CI287" s="39"/>
      <c r="CJ287" s="39"/>
      <c r="CK287" s="39"/>
      <c r="CL287" s="39"/>
      <c r="CM287" s="39"/>
      <c r="CN287" s="39"/>
      <c r="CO287" s="39"/>
      <c r="CP287" s="39"/>
      <c r="CQ287" s="39"/>
      <c r="CR287" s="39"/>
      <c r="CS287" s="39"/>
      <c r="CT287" s="39"/>
      <c r="CU287" s="39"/>
      <c r="CV287" s="39"/>
      <c r="CW287" s="39"/>
      <c r="CX287" s="39"/>
      <c r="CY287" s="39"/>
      <c r="CZ287" s="39"/>
      <c r="DA287" s="39"/>
      <c r="DB287" s="39"/>
      <c r="DC287" s="39"/>
      <c r="DD287" s="39"/>
      <c r="DE287" s="39"/>
      <c r="DF287" s="39"/>
      <c r="DG287" s="39"/>
      <c r="DH287" s="39"/>
      <c r="DI287" s="39"/>
      <c r="DJ287" s="39"/>
      <c r="DK287" s="39"/>
      <c r="DL287" s="39"/>
      <c r="DM287" s="39"/>
      <c r="DN287" s="39"/>
      <c r="DO287" s="39"/>
      <c r="DP287" s="39"/>
      <c r="DQ287" s="39"/>
      <c r="DR287" s="39"/>
      <c r="DS287" s="39"/>
      <c r="DT287" s="39"/>
      <c r="DU287" s="39"/>
      <c r="DV287" s="39"/>
      <c r="DW287" s="39"/>
      <c r="DX287" s="39"/>
    </row>
    <row r="288" spans="1:128" s="39" customFormat="1" ht="20.25" hidden="1" customHeight="1" x14ac:dyDescent="0.2">
      <c r="A288" s="627"/>
      <c r="B288" s="41"/>
      <c r="C288" s="366" t="str">
        <f>'CONTEXTO E IDENTIFICACIÓN'!D$113</f>
        <v>Seguimiento y Evaluación</v>
      </c>
      <c r="D288" s="366" t="str">
        <f>'CONTEXTO E IDENTIFICACIÓN'!F$113</f>
        <v>Seguimiento y Evaluación</v>
      </c>
      <c r="E288" s="630"/>
      <c r="F288" s="633"/>
      <c r="G288" s="636"/>
      <c r="H288" s="318">
        <v>2</v>
      </c>
      <c r="I288" s="274"/>
      <c r="J288" s="275"/>
      <c r="K288" s="275"/>
      <c r="L288" s="275" t="str">
        <f t="shared" si="75"/>
        <v xml:space="preserve">  </v>
      </c>
      <c r="M288" s="274"/>
      <c r="N288" s="24"/>
      <c r="O288" s="255"/>
      <c r="P288" s="252" t="str">
        <f>+IF(O288=FÓRMULAS!$E$4,FÓRMULAS!$F$4,IF(O288=FÓRMULAS!$E$5,FÓRMULAS!$F$5,IF(O288=FÓRMULAS!$E$6,FÓRMULAS!$F$6,"")))</f>
        <v/>
      </c>
      <c r="Q288" s="252" t="str">
        <f>+IF(OR(O288=FÓRMULAS!$O$4,O288=FÓRMULAS!$O$5),FÓRMULAS!$P$5,IF(O288=FÓRMULAS!$O$6,FÓRMULAS!$P$6,""))</f>
        <v/>
      </c>
      <c r="R288" s="255"/>
      <c r="S288" s="252" t="str">
        <f>+IF(R288=FÓRMULAS!$H$4,FÓRMULAS!$I$4,IF(R288=FÓRMULAS!$H$5,FÓRMULAS!$I$5,""))</f>
        <v/>
      </c>
      <c r="T288" s="260"/>
      <c r="U288" s="260"/>
      <c r="V288" s="260"/>
      <c r="W288" s="252" t="str">
        <f t="shared" si="76"/>
        <v/>
      </c>
      <c r="X288" s="252">
        <f>IF(Q288=FÓRMULAS!$P$5,F$287-(F$287*W288),F$287)</f>
        <v>0.4</v>
      </c>
      <c r="Y288" s="322">
        <f>IF(Q288=FÓRMULAS!$P$6,G$287-(G$287*W288),G$287)</f>
        <v>0.6</v>
      </c>
      <c r="Z288" s="639"/>
      <c r="AA288" s="642"/>
      <c r="AB288" s="325"/>
      <c r="AC288" s="24"/>
      <c r="AD288" s="24"/>
      <c r="AE288" s="24"/>
      <c r="AF288" s="290"/>
      <c r="AG288" s="281"/>
      <c r="AH288" s="60"/>
      <c r="AI288" s="60"/>
      <c r="AJ288" s="60"/>
      <c r="AK288" s="60"/>
      <c r="AL288" s="60"/>
      <c r="AM288" s="24"/>
      <c r="AN288" s="24"/>
      <c r="AO288" s="24"/>
      <c r="AP288" s="24"/>
      <c r="AQ288" s="24"/>
      <c r="AR288" s="60"/>
      <c r="AS288" s="60"/>
      <c r="AT288" s="60"/>
      <c r="AU288" s="24"/>
      <c r="AV288" s="24"/>
      <c r="AW288" s="24"/>
      <c r="AX288" s="24"/>
      <c r="AY288" s="24"/>
      <c r="AZ288" s="24"/>
      <c r="BA288" s="24"/>
      <c r="BB288" s="58"/>
      <c r="BC288" s="26"/>
      <c r="BD288" s="26"/>
      <c r="BE288" s="57"/>
      <c r="BF288" s="59"/>
      <c r="BG288" s="57"/>
      <c r="BH288" s="59"/>
    </row>
    <row r="289" spans="1:128" s="39" customFormat="1" ht="25.5" hidden="1" customHeight="1" x14ac:dyDescent="0.2">
      <c r="A289" s="627"/>
      <c r="B289" s="41"/>
      <c r="C289" s="366" t="str">
        <f>'CONTEXTO E IDENTIFICACIÓN'!D$113</f>
        <v>Seguimiento y Evaluación</v>
      </c>
      <c r="D289" s="366" t="str">
        <f>'CONTEXTO E IDENTIFICACIÓN'!F$113</f>
        <v>Seguimiento y Evaluación</v>
      </c>
      <c r="E289" s="630"/>
      <c r="F289" s="633"/>
      <c r="G289" s="636"/>
      <c r="H289" s="318">
        <v>3</v>
      </c>
      <c r="I289" s="274"/>
      <c r="J289" s="275"/>
      <c r="K289" s="275"/>
      <c r="L289" s="275" t="str">
        <f t="shared" si="75"/>
        <v xml:space="preserve">  </v>
      </c>
      <c r="M289" s="274"/>
      <c r="N289" s="24"/>
      <c r="O289" s="255"/>
      <c r="P289" s="252" t="str">
        <f>+IF(O289=FÓRMULAS!$E$4,FÓRMULAS!$F$4,IF(O289=FÓRMULAS!$E$5,FÓRMULAS!$F$5,IF(O289=FÓRMULAS!$E$6,FÓRMULAS!$F$6,"")))</f>
        <v/>
      </c>
      <c r="Q289" s="252" t="str">
        <f>+IF(OR(O289=FÓRMULAS!$O$4,O289=FÓRMULAS!$O$5),FÓRMULAS!$P$5,IF(O289=FÓRMULAS!$O$6,FÓRMULAS!$P$6,""))</f>
        <v/>
      </c>
      <c r="R289" s="255"/>
      <c r="S289" s="252" t="str">
        <f>+IF(R289=FÓRMULAS!$H$4,FÓRMULAS!$I$4,IF(R289=FÓRMULAS!$H$5,FÓRMULAS!$I$5,""))</f>
        <v/>
      </c>
      <c r="T289" s="260"/>
      <c r="U289" s="260"/>
      <c r="V289" s="260"/>
      <c r="W289" s="252" t="str">
        <f t="shared" si="76"/>
        <v/>
      </c>
      <c r="X289" s="252">
        <f>IF(Q289=FÓRMULAS!$P$5,F$287-(F$287*W289),F$287)</f>
        <v>0.4</v>
      </c>
      <c r="Y289" s="322">
        <f>IF(Q289=FÓRMULAS!$P$6,G$287-(G$287*W289),G$287)</f>
        <v>0.6</v>
      </c>
      <c r="Z289" s="639"/>
      <c r="AA289" s="642"/>
      <c r="AB289" s="325"/>
      <c r="AC289" s="24"/>
      <c r="AD289" s="24"/>
      <c r="AE289" s="24"/>
      <c r="AF289" s="290"/>
      <c r="AG289" s="281"/>
      <c r="AH289" s="60"/>
      <c r="AI289" s="60"/>
      <c r="AJ289" s="60"/>
      <c r="AK289" s="60"/>
      <c r="AL289" s="60"/>
      <c r="AM289" s="24"/>
      <c r="AN289" s="24"/>
      <c r="AO289" s="24"/>
      <c r="AP289" s="24"/>
      <c r="AQ289" s="24"/>
      <c r="AR289" s="60"/>
      <c r="AS289" s="60"/>
      <c r="AT289" s="60"/>
      <c r="AU289" s="24"/>
      <c r="AV289" s="24"/>
      <c r="AW289" s="24"/>
      <c r="AX289" s="24"/>
      <c r="AY289" s="24"/>
      <c r="AZ289" s="24"/>
      <c r="BA289" s="24"/>
      <c r="BB289" s="58"/>
      <c r="BC289" s="26"/>
      <c r="BD289" s="26"/>
      <c r="BE289" s="57"/>
      <c r="BF289" s="59"/>
      <c r="BG289" s="57"/>
      <c r="BH289" s="59"/>
    </row>
    <row r="290" spans="1:128" s="39" customFormat="1" ht="77.25" hidden="1" customHeight="1" thickBot="1" x14ac:dyDescent="0.25">
      <c r="A290" s="628"/>
      <c r="B290" s="298"/>
      <c r="C290" s="367" t="str">
        <f>'CONTEXTO E IDENTIFICACIÓN'!D$113</f>
        <v>Seguimiento y Evaluación</v>
      </c>
      <c r="D290" s="367" t="str">
        <f>'CONTEXTO E IDENTIFICACIÓN'!F$113</f>
        <v>Seguimiento y Evaluación</v>
      </c>
      <c r="E290" s="631"/>
      <c r="F290" s="634"/>
      <c r="G290" s="637"/>
      <c r="H290" s="319">
        <v>4</v>
      </c>
      <c r="I290" s="292"/>
      <c r="J290" s="293"/>
      <c r="K290" s="293"/>
      <c r="L290" s="275" t="str">
        <f t="shared" si="75"/>
        <v xml:space="preserve">  </v>
      </c>
      <c r="M290" s="292"/>
      <c r="N290" s="294"/>
      <c r="O290" s="256"/>
      <c r="P290" s="253" t="str">
        <f>+IF(O290=FÓRMULAS!$E$4,FÓRMULAS!$F$4,IF(O290=FÓRMULAS!$E$5,FÓRMULAS!$F$5,IF(O290=FÓRMULAS!$E$6,FÓRMULAS!$F$6,"")))</f>
        <v/>
      </c>
      <c r="Q290" s="253" t="str">
        <f>+IF(OR(O290=FÓRMULAS!$O$4,O290=FÓRMULAS!$O$5),FÓRMULAS!$P$5,IF(O290=FÓRMULAS!$O$6,FÓRMULAS!$P$6,""))</f>
        <v/>
      </c>
      <c r="R290" s="256"/>
      <c r="S290" s="253" t="str">
        <f>+IF(R290=FÓRMULAS!$H$4,FÓRMULAS!$I$4,IF(R290=FÓRMULAS!$H$5,FÓRMULAS!$I$5,""))</f>
        <v/>
      </c>
      <c r="T290" s="261"/>
      <c r="U290" s="261"/>
      <c r="V290" s="261"/>
      <c r="W290" s="253" t="str">
        <f t="shared" si="76"/>
        <v/>
      </c>
      <c r="X290" s="253">
        <f>IF(Q290=FÓRMULAS!$P$5,F$287-(F$287*W290),F$287)</f>
        <v>0.4</v>
      </c>
      <c r="Y290" s="323">
        <f>IF(Q290=FÓRMULAS!$P$6,G$287-(G$287*W290),G$287)</f>
        <v>0.6</v>
      </c>
      <c r="Z290" s="640"/>
      <c r="AA290" s="643"/>
      <c r="AB290" s="326"/>
      <c r="AC290" s="294"/>
      <c r="AD290" s="294"/>
      <c r="AE290" s="294"/>
      <c r="AF290" s="295"/>
      <c r="AG290" s="281"/>
      <c r="AH290" s="60"/>
      <c r="AI290" s="60"/>
      <c r="AJ290" s="60"/>
      <c r="AK290" s="60"/>
      <c r="AL290" s="60"/>
      <c r="AM290" s="24"/>
      <c r="AN290" s="24"/>
      <c r="AO290" s="24"/>
      <c r="AP290" s="24"/>
      <c r="AQ290" s="24"/>
      <c r="AR290" s="60"/>
      <c r="AS290" s="60"/>
      <c r="AT290" s="60"/>
      <c r="AU290" s="24"/>
      <c r="AV290" s="24"/>
      <c r="AW290" s="24"/>
      <c r="AX290" s="24"/>
      <c r="AY290" s="24"/>
      <c r="AZ290" s="24"/>
      <c r="BA290" s="24"/>
      <c r="BB290" s="58"/>
      <c r="BC290" s="26"/>
      <c r="BD290" s="26"/>
      <c r="BE290" s="57"/>
      <c r="BF290" s="59"/>
      <c r="BG290" s="57"/>
      <c r="BH290" s="59"/>
    </row>
    <row r="291" spans="1:128" s="25" customFormat="1" ht="104.25" hidden="1" customHeight="1" x14ac:dyDescent="0.2">
      <c r="A291" s="626" t="str">
        <f>'CONTEXTO E IDENTIFICACIÓN'!A114</f>
        <v>R60</v>
      </c>
      <c r="B291" s="285" t="s">
        <v>55</v>
      </c>
      <c r="C291" s="365" t="str">
        <f>'CONTEXTO E IDENTIFICACIÓN'!D$114</f>
        <v>Seguimiento y Evaluación</v>
      </c>
      <c r="D291" s="365" t="str">
        <f>'CONTEXTO E IDENTIFICACIÓN'!F$114</f>
        <v>Seguimiento y Evaluación</v>
      </c>
      <c r="E291" s="629" t="str">
        <f>'CONTEXTO E IDENTIFICACIÓN'!N114</f>
        <v xml:space="preserve">Posibilidad de pérdida Reputacional por la Omisión y/o encubrimiento deliberado durante la revisión y verificación 
de situaciones irregulares encontradas en el proceso auditor, para favorecimiento propio o de terceros debido a:
1. Intereses particulares
2. Falta de apropiación e interiorización del Estatuto de Auditoría Interna y Código de ética del auditor.
3. Conflictos de interés presentados durante el proceso de auditoría.
4. Presión de niveles jerárquicos superiores para omitir la revisión o la verificación.
</v>
      </c>
      <c r="F291" s="632">
        <f>'PROB E IMPACTO INHERENTE'!H68</f>
        <v>0.4</v>
      </c>
      <c r="G291" s="635">
        <f>'PROB E IMPACTO INHERENTE'!P68</f>
        <v>0.8</v>
      </c>
      <c r="H291" s="317">
        <v>1</v>
      </c>
      <c r="I291" s="286" t="s">
        <v>851</v>
      </c>
      <c r="J291" s="287" t="s">
        <v>860</v>
      </c>
      <c r="K291" s="287" t="s">
        <v>861</v>
      </c>
      <c r="L291" s="275" t="str">
        <f t="shared" si="75"/>
        <v>El Jefe de la Oficina de Control Interno (OCI) realiza la verificación de los hallazgos contenidos en el informe preliminar e informe final, con el fin de detectar situaciones de omisiones deliberadas por parte de los auditores. En caso de detectar una posible omisión deliberada se procede a confirmar su existencia y solicitar la investigación disciplinaria correspondiente para el auditor.  
Evidencia: Informes de auditoria revisados y objetados.</v>
      </c>
      <c r="M291" s="286" t="s">
        <v>161</v>
      </c>
      <c r="N291" s="288" t="s">
        <v>7</v>
      </c>
      <c r="O291" s="254" t="s">
        <v>16</v>
      </c>
      <c r="P291" s="251">
        <f>+IF(O291=FÓRMULAS!$E$4,FÓRMULAS!$F$4,IF(O291=FÓRMULAS!$E$5,FÓRMULAS!$F$5,IF(O291=FÓRMULAS!$E$6,FÓRMULAS!$F$6,"")))</f>
        <v>0.25</v>
      </c>
      <c r="Q291" s="251" t="str">
        <f>+IF(OR(O291=FÓRMULAS!$O$4,O291=FÓRMULAS!$O$5),FÓRMULAS!$P$5,IF(O291=FÓRMULAS!$O$6,FÓRMULAS!$P$6,""))</f>
        <v>Probabilidad</v>
      </c>
      <c r="R291" s="254" t="s">
        <v>103</v>
      </c>
      <c r="S291" s="251">
        <f>+IF(R291=FÓRMULAS!$H$4,FÓRMULAS!$I$4,IF(R291=FÓRMULAS!$H$5,FÓRMULAS!$I$5,""))</f>
        <v>0.15</v>
      </c>
      <c r="T291" s="259" t="s">
        <v>902</v>
      </c>
      <c r="U291" s="259" t="s">
        <v>903</v>
      </c>
      <c r="V291" s="259" t="s">
        <v>904</v>
      </c>
      <c r="W291" s="251">
        <f t="shared" si="76"/>
        <v>0.4</v>
      </c>
      <c r="X291" s="251">
        <f>IF(Q291=FÓRMULAS!$P$5,F$291-(F$291*W291),F$291)</f>
        <v>0.24</v>
      </c>
      <c r="Y291" s="321">
        <f>IF(Q291=FÓRMULAS!$P$6,G$291-(G$291*W291),G$291)</f>
        <v>0.8</v>
      </c>
      <c r="Z291" s="638">
        <f>+IF(X294="","",X294)</f>
        <v>0.4</v>
      </c>
      <c r="AA291" s="641">
        <f t="shared" ref="AA291" si="87">+IF(Y294="","",Y294)</f>
        <v>0.8</v>
      </c>
      <c r="AB291" s="324">
        <v>0</v>
      </c>
      <c r="AC291" s="288">
        <v>0</v>
      </c>
      <c r="AD291" s="288">
        <v>0</v>
      </c>
      <c r="AE291" s="288">
        <v>0</v>
      </c>
      <c r="AF291" s="289">
        <v>0</v>
      </c>
      <c r="AG291" s="281" t="s">
        <v>6</v>
      </c>
      <c r="AH291" s="24" t="s">
        <v>17</v>
      </c>
      <c r="AI291" s="24" t="s">
        <v>6</v>
      </c>
      <c r="AJ291" s="24" t="s">
        <v>6</v>
      </c>
      <c r="AK291" s="24" t="s">
        <v>6</v>
      </c>
      <c r="AL291" s="24" t="s">
        <v>25</v>
      </c>
      <c r="AM291" s="24" t="s">
        <v>103</v>
      </c>
      <c r="AN291" s="24" t="s">
        <v>87</v>
      </c>
      <c r="AO291" s="24" t="s">
        <v>89</v>
      </c>
      <c r="AP291" s="24" t="s">
        <v>91</v>
      </c>
      <c r="AQ291" s="24" t="s">
        <v>100</v>
      </c>
      <c r="AR291" s="51" t="s">
        <v>94</v>
      </c>
      <c r="AS291" s="51" t="s">
        <v>96</v>
      </c>
      <c r="AT291" s="51" t="s">
        <v>98</v>
      </c>
      <c r="AU291" s="24">
        <v>15</v>
      </c>
      <c r="AV291" s="24">
        <v>15</v>
      </c>
      <c r="AW291" s="24">
        <v>15</v>
      </c>
      <c r="AX291" s="24">
        <v>10</v>
      </c>
      <c r="AY291" s="24">
        <v>15</v>
      </c>
      <c r="AZ291" s="24">
        <v>15</v>
      </c>
      <c r="BA291" s="24">
        <v>10</v>
      </c>
      <c r="BB291" s="49">
        <v>95</v>
      </c>
      <c r="BC291" s="26" t="s">
        <v>138</v>
      </c>
      <c r="BD291" s="26" t="s">
        <v>138</v>
      </c>
      <c r="BE291" s="50">
        <v>0</v>
      </c>
      <c r="BF291" s="48">
        <v>0</v>
      </c>
      <c r="BG291" s="50">
        <v>1</v>
      </c>
      <c r="BH291" s="48">
        <v>0</v>
      </c>
      <c r="BI291" s="39"/>
      <c r="BJ291" s="39"/>
      <c r="BK291" s="39"/>
      <c r="BL291" s="39"/>
      <c r="BM291" s="39"/>
      <c r="BN291" s="39"/>
      <c r="BO291" s="39"/>
      <c r="BP291" s="39"/>
      <c r="BQ291" s="39"/>
      <c r="BR291" s="39"/>
      <c r="BS291" s="39"/>
      <c r="BT291" s="39"/>
      <c r="BU291" s="39"/>
      <c r="BV291" s="39"/>
      <c r="BW291" s="39"/>
      <c r="BX291" s="39"/>
      <c r="BY291" s="39"/>
      <c r="BZ291" s="39"/>
      <c r="CA291" s="39"/>
      <c r="CB291" s="39"/>
      <c r="CC291" s="39"/>
      <c r="CD291" s="39"/>
      <c r="CE291" s="39"/>
      <c r="CF291" s="39"/>
      <c r="CG291" s="39"/>
      <c r="CH291" s="39"/>
      <c r="CI291" s="39"/>
      <c r="CJ291" s="39"/>
      <c r="CK291" s="39"/>
      <c r="CL291" s="39"/>
      <c r="CM291" s="39"/>
      <c r="CN291" s="39"/>
      <c r="CO291" s="39"/>
      <c r="CP291" s="39"/>
      <c r="CQ291" s="39"/>
      <c r="CR291" s="39"/>
      <c r="CS291" s="39"/>
      <c r="CT291" s="39"/>
      <c r="CU291" s="39"/>
      <c r="CV291" s="39"/>
      <c r="CW291" s="39"/>
      <c r="CX291" s="39"/>
      <c r="CY291" s="39"/>
      <c r="CZ291" s="39"/>
      <c r="DA291" s="39"/>
      <c r="DB291" s="39"/>
      <c r="DC291" s="39"/>
      <c r="DD291" s="39"/>
      <c r="DE291" s="39"/>
      <c r="DF291" s="39"/>
      <c r="DG291" s="39"/>
      <c r="DH291" s="39"/>
      <c r="DI291" s="39"/>
      <c r="DJ291" s="39"/>
      <c r="DK291" s="39"/>
      <c r="DL291" s="39"/>
      <c r="DM291" s="39"/>
      <c r="DN291" s="39"/>
      <c r="DO291" s="39"/>
      <c r="DP291" s="39"/>
      <c r="DQ291" s="39"/>
      <c r="DR291" s="39"/>
      <c r="DS291" s="39"/>
      <c r="DT291" s="39"/>
      <c r="DU291" s="39"/>
      <c r="DV291" s="39"/>
      <c r="DW291" s="39"/>
      <c r="DX291" s="39"/>
    </row>
    <row r="292" spans="1:128" ht="16.5" hidden="1" customHeight="1" x14ac:dyDescent="0.2">
      <c r="A292" s="627"/>
      <c r="B292" s="216"/>
      <c r="C292" s="366" t="str">
        <f>'CONTEXTO E IDENTIFICACIÓN'!D$114</f>
        <v>Seguimiento y Evaluación</v>
      </c>
      <c r="D292" s="366" t="str">
        <f>'CONTEXTO E IDENTIFICACIÓN'!F$114</f>
        <v>Seguimiento y Evaluación</v>
      </c>
      <c r="E292" s="630"/>
      <c r="F292" s="633"/>
      <c r="G292" s="636"/>
      <c r="H292" s="318">
        <v>2</v>
      </c>
      <c r="I292" s="217"/>
      <c r="J292" s="215"/>
      <c r="K292" s="215"/>
      <c r="L292" s="275" t="str">
        <f t="shared" ref="L292:L294" si="88">+CONCATENATE(I292," ",J292," ",K292)</f>
        <v xml:space="preserve">  </v>
      </c>
      <c r="M292" s="215"/>
      <c r="N292" s="215"/>
      <c r="O292" s="255"/>
      <c r="P292" s="252" t="str">
        <f>+IF(O292=FÓRMULAS!$E$4,FÓRMULAS!$F$4,IF(O292=FÓRMULAS!$E$5,FÓRMULAS!$F$5,IF(O292=FÓRMULAS!$E$6,FÓRMULAS!$F$6,"")))</f>
        <v/>
      </c>
      <c r="Q292" s="252" t="str">
        <f>+IF(OR(O292=FÓRMULAS!$O$4,O292=FÓRMULAS!$O$5),FÓRMULAS!$P$5,IF(O292=FÓRMULAS!$O$6,FÓRMULAS!$P$6,""))</f>
        <v/>
      </c>
      <c r="R292" s="255"/>
      <c r="S292" s="252" t="str">
        <f>+IF(R292=FÓRMULAS!$H$4,FÓRMULAS!$I$4,IF(R292=FÓRMULAS!$H$5,FÓRMULAS!$I$5,""))</f>
        <v/>
      </c>
      <c r="T292" s="260"/>
      <c r="U292" s="260"/>
      <c r="V292" s="260"/>
      <c r="W292" s="252" t="str">
        <f t="shared" si="76"/>
        <v/>
      </c>
      <c r="X292" s="252">
        <f>IF(Q292=FÓRMULAS!$P$5,F$291-(F$291*W292),F$291)</f>
        <v>0.4</v>
      </c>
      <c r="Y292" s="322">
        <f>IF(Q292=FÓRMULAS!$P$6,G$291-(G$291*W292),G$291)</f>
        <v>0.8</v>
      </c>
      <c r="Z292" s="639"/>
      <c r="AA292" s="642"/>
      <c r="AB292" s="309"/>
      <c r="AC292" s="215"/>
      <c r="AD292" s="215"/>
      <c r="AE292" s="215"/>
      <c r="AF292" s="311"/>
      <c r="AG292" s="309"/>
      <c r="AH292" s="215"/>
      <c r="AI292" s="215"/>
      <c r="AJ292" s="215"/>
      <c r="AK292" s="215"/>
      <c r="AL292" s="215"/>
      <c r="AM292" s="215"/>
      <c r="AN292" s="217"/>
      <c r="AO292" s="217"/>
      <c r="AP292" s="217"/>
      <c r="AQ292" s="217"/>
      <c r="AR292" s="217"/>
      <c r="AS292" s="217"/>
      <c r="AT292" s="217"/>
      <c r="AU292" s="217"/>
      <c r="AV292" s="217"/>
      <c r="AW292" s="217"/>
      <c r="AX292" s="217"/>
      <c r="AY292" s="217"/>
      <c r="AZ292" s="217"/>
      <c r="BA292" s="217"/>
      <c r="BB292" s="217"/>
    </row>
    <row r="293" spans="1:128" ht="20.25" hidden="1" customHeight="1" x14ac:dyDescent="0.2">
      <c r="A293" s="627"/>
      <c r="B293" s="216"/>
      <c r="C293" s="366" t="str">
        <f>'CONTEXTO E IDENTIFICACIÓN'!D$114</f>
        <v>Seguimiento y Evaluación</v>
      </c>
      <c r="D293" s="366" t="str">
        <f>'CONTEXTO E IDENTIFICACIÓN'!F$114</f>
        <v>Seguimiento y Evaluación</v>
      </c>
      <c r="E293" s="630"/>
      <c r="F293" s="633"/>
      <c r="G293" s="636"/>
      <c r="H293" s="320">
        <v>3</v>
      </c>
      <c r="I293" s="219"/>
      <c r="J293" s="218"/>
      <c r="K293" s="218"/>
      <c r="L293" s="275" t="str">
        <f t="shared" si="88"/>
        <v xml:space="preserve">  </v>
      </c>
      <c r="M293" s="218"/>
      <c r="N293" s="218"/>
      <c r="O293" s="255"/>
      <c r="P293" s="252" t="str">
        <f>+IF(O293=FÓRMULAS!$E$4,FÓRMULAS!$F$4,IF(O293=FÓRMULAS!$E$5,FÓRMULAS!$F$5,IF(O293=FÓRMULAS!$E$6,FÓRMULAS!$F$6,"")))</f>
        <v/>
      </c>
      <c r="Q293" s="252" t="str">
        <f>+IF(OR(O293=FÓRMULAS!$O$4,O293=FÓRMULAS!$O$5),FÓRMULAS!$P$5,IF(O293=FÓRMULAS!$O$6,FÓRMULAS!$P$6,""))</f>
        <v/>
      </c>
      <c r="R293" s="255"/>
      <c r="S293" s="252" t="str">
        <f>+IF(R293=FÓRMULAS!$H$4,FÓRMULAS!$I$4,IF(R293=FÓRMULAS!$H$5,FÓRMULAS!$I$5,""))</f>
        <v/>
      </c>
      <c r="T293" s="260"/>
      <c r="U293" s="260"/>
      <c r="V293" s="260"/>
      <c r="W293" s="252" t="str">
        <f t="shared" si="76"/>
        <v/>
      </c>
      <c r="X293" s="252">
        <f>IF(Q293=FÓRMULAS!$P$5,F$291-(F$291*W293),F$291)</f>
        <v>0.4</v>
      </c>
      <c r="Y293" s="322">
        <f>IF(Q293=FÓRMULAS!$P$6,G$291-(G$291*W293),G$291)</f>
        <v>0.8</v>
      </c>
      <c r="Z293" s="639"/>
      <c r="AA293" s="642"/>
      <c r="AB293" s="310"/>
      <c r="AC293" s="218"/>
      <c r="AD293" s="218"/>
      <c r="AE293" s="218"/>
      <c r="AF293" s="312"/>
      <c r="AG293" s="310"/>
      <c r="AH293" s="218"/>
      <c r="AI293" s="218"/>
      <c r="AJ293" s="218"/>
      <c r="AK293" s="218"/>
      <c r="AL293" s="218"/>
      <c r="AM293" s="218"/>
      <c r="AN293" s="219"/>
      <c r="AO293" s="219"/>
      <c r="AP293" s="219"/>
      <c r="AQ293" s="219"/>
      <c r="AR293" s="219"/>
      <c r="AS293" s="219"/>
      <c r="AT293" s="219"/>
      <c r="AU293" s="219"/>
      <c r="AV293" s="219"/>
      <c r="AW293" s="219"/>
      <c r="AX293" s="219"/>
      <c r="AY293" s="219"/>
      <c r="AZ293" s="219"/>
      <c r="BA293" s="219"/>
      <c r="BB293" s="219"/>
    </row>
    <row r="294" spans="1:128" ht="59.25" hidden="1" customHeight="1" thickBot="1" x14ac:dyDescent="0.25">
      <c r="A294" s="645"/>
      <c r="B294" s="403"/>
      <c r="C294" s="369" t="str">
        <f>'CONTEXTO E IDENTIFICACIÓN'!D$114</f>
        <v>Seguimiento y Evaluación</v>
      </c>
      <c r="D294" s="369" t="str">
        <f>'CONTEXTO E IDENTIFICACIÓN'!F$114</f>
        <v>Seguimiento y Evaluación</v>
      </c>
      <c r="E294" s="647"/>
      <c r="F294" s="633"/>
      <c r="G294" s="636"/>
      <c r="H294" s="319">
        <v>4</v>
      </c>
      <c r="I294" s="314"/>
      <c r="J294" s="315"/>
      <c r="K294" s="315"/>
      <c r="L294" s="293" t="str">
        <f t="shared" si="88"/>
        <v xml:space="preserve">  </v>
      </c>
      <c r="M294" s="315"/>
      <c r="N294" s="315"/>
      <c r="O294" s="256"/>
      <c r="P294" s="253" t="str">
        <f>+IF(O294=FÓRMULAS!$E$4,FÓRMULAS!$F$4,IF(O294=FÓRMULAS!$E$5,FÓRMULAS!$F$5,IF(O294=FÓRMULAS!$E$6,FÓRMULAS!$F$6,"")))</f>
        <v/>
      </c>
      <c r="Q294" s="253" t="str">
        <f>+IF(OR(O294=FÓRMULAS!$O$4,O294=FÓRMULAS!$O$5),FÓRMULAS!$P$5,IF(O294=FÓRMULAS!$O$6,FÓRMULAS!$P$6,""))</f>
        <v/>
      </c>
      <c r="R294" s="256"/>
      <c r="S294" s="253" t="str">
        <f>+IF(R294=FÓRMULAS!$H$4,FÓRMULAS!$I$4,IF(R294=FÓRMULAS!$H$5,FÓRMULAS!$I$5,""))</f>
        <v/>
      </c>
      <c r="T294" s="261"/>
      <c r="U294" s="261"/>
      <c r="V294" s="261"/>
      <c r="W294" s="253" t="str">
        <f>+IFERROR(P294+S294,"")</f>
        <v/>
      </c>
      <c r="X294" s="253">
        <f>IF(Q294=FÓRMULAS!$P$5,F$291-(F$291*W294),F$291)</f>
        <v>0.4</v>
      </c>
      <c r="Y294" s="323">
        <f>IF(Q294=FÓRMULAS!$P$6,G$291-(G$291*W294),G$291)</f>
        <v>0.8</v>
      </c>
      <c r="Z294" s="640"/>
      <c r="AA294" s="643"/>
      <c r="AB294" s="330"/>
      <c r="AC294" s="315"/>
      <c r="AD294" s="315"/>
      <c r="AE294" s="315"/>
      <c r="AF294" s="316"/>
      <c r="AG294" s="309"/>
      <c r="AH294" s="215"/>
      <c r="AI294" s="215"/>
      <c r="AJ294" s="215"/>
      <c r="AK294" s="215"/>
      <c r="AL294" s="215"/>
      <c r="AM294" s="215"/>
      <c r="AN294" s="217"/>
      <c r="AO294" s="217"/>
      <c r="AP294" s="217"/>
      <c r="AQ294" s="217"/>
      <c r="AR294" s="217"/>
      <c r="AS294" s="217"/>
      <c r="AT294" s="217"/>
      <c r="AU294" s="217"/>
      <c r="AV294" s="217"/>
      <c r="AW294" s="217"/>
      <c r="AX294" s="217"/>
      <c r="AY294" s="217"/>
      <c r="AZ294" s="217"/>
      <c r="BA294" s="217"/>
      <c r="BB294" s="217"/>
      <c r="BC294" s="215"/>
      <c r="BD294" s="215"/>
      <c r="BE294" s="215"/>
      <c r="BF294" s="215"/>
      <c r="BG294" s="215"/>
      <c r="BH294" s="215"/>
    </row>
    <row r="295" spans="1:128" s="25" customFormat="1" ht="90" hidden="1" customHeight="1" x14ac:dyDescent="0.2">
      <c r="A295" s="626" t="str">
        <f>'CONTEXTO E IDENTIFICACIÓN'!A115</f>
        <v>R61</v>
      </c>
      <c r="B295" s="285" t="s">
        <v>55</v>
      </c>
      <c r="C295" s="365" t="str">
        <f>'CONTEXTO E IDENTIFICACIÓN'!D$115</f>
        <v>Gestión de Sistemas de Información e Infraestructura</v>
      </c>
      <c r="D295" s="365" t="str">
        <f>'CONTEXTO E IDENTIFICACIÓN'!F$115</f>
        <v>ICDE</v>
      </c>
      <c r="E295" s="629" t="str">
        <f>'CONTEXTO E IDENTIFICACIÓN'!N115</f>
        <v>Posibilidad de pérdida Reputacional por la  calidad de la información  publicada en la ICDE  Debido a:
1. No aplicación de los  procedimientos internos  para evaluar la calidad de datos geoespaciales que se van a publicar.
 2. Falta de validación de la información con las fuentes o entidades aliadas a la ICDE que transversalmente generan cifras, datos o información relacionada con la misión de la ICDE.
3. Falta de oportunidad en la publicación de la información
4. Ausencia de una metodología que permita periódicamente estar informados a cerca de como avanza la gestión de las siete vías estratégicas de la ICDE</v>
      </c>
      <c r="F295" s="632">
        <f>'PROB E IMPACTO INHERENTE'!H69</f>
        <v>0.6</v>
      </c>
      <c r="G295" s="635">
        <f>'PROB E IMPACTO INHERENTE'!P69</f>
        <v>0.8</v>
      </c>
      <c r="H295" s="317">
        <v>1</v>
      </c>
      <c r="I295" s="286" t="s">
        <v>1000</v>
      </c>
      <c r="J295" s="287" t="s">
        <v>1002</v>
      </c>
      <c r="K295" s="287" t="s">
        <v>1004</v>
      </c>
      <c r="L295" s="287" t="str">
        <f t="shared" ref="L295:L314" si="89">+CONCATENATE(I295," ",J295," ",K295)</f>
        <v xml:space="preserve">El Profesional designado  de la subdirección de información.  Semestralmente el profesional responsable de la subdireccion de informacion, realiza una revision de la informacion publicada y la compara con los parametros establecidos en los procedimientos, generando un informe de validacion, en caso de presentarse inconsistencia se realiza un ajuste del procedimiento de ser necesario
 Evidencia:  Informe de validación </v>
      </c>
      <c r="M295" s="286" t="s">
        <v>1006</v>
      </c>
      <c r="N295" s="288" t="s">
        <v>7</v>
      </c>
      <c r="O295" s="254" t="s">
        <v>17</v>
      </c>
      <c r="P295" s="251">
        <f>+IF(O295=FÓRMULAS!$E$4,FÓRMULAS!$F$4,IF(O295=FÓRMULAS!$E$5,FÓRMULAS!$F$5,IF(O295=FÓRMULAS!$E$6,FÓRMULAS!$F$6,"")))</f>
        <v>0.15</v>
      </c>
      <c r="Q295" s="251" t="str">
        <f>+IF(OR(O295=FÓRMULAS!$O$4,O295=FÓRMULAS!$O$5),FÓRMULAS!$P$5,IF(O295=FÓRMULAS!$O$6,FÓRMULAS!$P$6,""))</f>
        <v>Probabilidad</v>
      </c>
      <c r="R295" s="254" t="s">
        <v>103</v>
      </c>
      <c r="S295" s="251">
        <f>+IF(R295=FÓRMULAS!$H$4,FÓRMULAS!$I$4,IF(R295=FÓRMULAS!$H$5,FÓRMULAS!$I$5,""))</f>
        <v>0.15</v>
      </c>
      <c r="T295" s="259" t="s">
        <v>902</v>
      </c>
      <c r="U295" s="259" t="s">
        <v>903</v>
      </c>
      <c r="V295" s="259" t="s">
        <v>904</v>
      </c>
      <c r="W295" s="251">
        <f t="shared" ref="W295:W297" si="90">+IFERROR(P295+S295,"")</f>
        <v>0.3</v>
      </c>
      <c r="X295" s="251">
        <f>IF(Q295=FÓRMULAS!$P$5,F$291-(F$291*W295),F$291)</f>
        <v>0.28000000000000003</v>
      </c>
      <c r="Y295" s="321">
        <f>IF(Q295=FÓRMULAS!$P$6,G$291-(G$291*W295),G$291)</f>
        <v>0.8</v>
      </c>
      <c r="Z295" s="638">
        <f>+IF(X298="","",X298)</f>
        <v>0.4</v>
      </c>
      <c r="AA295" s="641">
        <f t="shared" ref="AA295" si="91">+IF(Y298="","",Y298)</f>
        <v>0.8</v>
      </c>
      <c r="AB295" s="324">
        <v>2</v>
      </c>
      <c r="AC295" s="288">
        <v>0</v>
      </c>
      <c r="AD295" s="288">
        <v>1</v>
      </c>
      <c r="AE295" s="288">
        <v>0</v>
      </c>
      <c r="AF295" s="289">
        <v>1</v>
      </c>
      <c r="AG295" s="281" t="s">
        <v>6</v>
      </c>
      <c r="AH295" s="24" t="s">
        <v>17</v>
      </c>
      <c r="AI295" s="24" t="s">
        <v>6</v>
      </c>
      <c r="AJ295" s="24" t="s">
        <v>6</v>
      </c>
      <c r="AK295" s="24" t="s">
        <v>6</v>
      </c>
      <c r="AL295" s="24" t="s">
        <v>25</v>
      </c>
      <c r="AM295" s="24" t="s">
        <v>103</v>
      </c>
      <c r="AN295" s="24" t="s">
        <v>87</v>
      </c>
      <c r="AO295" s="24" t="s">
        <v>89</v>
      </c>
      <c r="AP295" s="24" t="s">
        <v>91</v>
      </c>
      <c r="AQ295" s="24" t="s">
        <v>100</v>
      </c>
      <c r="AR295" s="386" t="s">
        <v>94</v>
      </c>
      <c r="AS295" s="386" t="s">
        <v>96</v>
      </c>
      <c r="AT295" s="386" t="s">
        <v>98</v>
      </c>
      <c r="AU295" s="24">
        <v>15</v>
      </c>
      <c r="AV295" s="24">
        <v>15</v>
      </c>
      <c r="AW295" s="24">
        <v>15</v>
      </c>
      <c r="AX295" s="24">
        <v>10</v>
      </c>
      <c r="AY295" s="24">
        <v>15</v>
      </c>
      <c r="AZ295" s="24">
        <v>15</v>
      </c>
      <c r="BA295" s="24">
        <v>10</v>
      </c>
      <c r="BB295" s="58">
        <v>95</v>
      </c>
      <c r="BC295" s="26" t="s">
        <v>138</v>
      </c>
      <c r="BD295" s="26" t="s">
        <v>138</v>
      </c>
      <c r="BE295" s="385">
        <v>0</v>
      </c>
      <c r="BF295" s="384">
        <v>0</v>
      </c>
      <c r="BG295" s="385">
        <v>1</v>
      </c>
      <c r="BH295" s="384">
        <v>0</v>
      </c>
      <c r="BI295" s="39"/>
      <c r="BJ295" s="39"/>
      <c r="BK295" s="39"/>
      <c r="BL295" s="39"/>
      <c r="BM295" s="39"/>
      <c r="BN295" s="39"/>
      <c r="BO295" s="39"/>
      <c r="BP295" s="39"/>
      <c r="BQ295" s="39"/>
      <c r="BR295" s="39"/>
      <c r="BS295" s="39"/>
      <c r="BT295" s="39"/>
      <c r="BU295" s="39"/>
      <c r="BV295" s="39"/>
      <c r="BW295" s="39"/>
      <c r="BX295" s="39"/>
      <c r="BY295" s="39"/>
      <c r="BZ295" s="39"/>
      <c r="CA295" s="39"/>
      <c r="CB295" s="39"/>
      <c r="CC295" s="39"/>
      <c r="CD295" s="39"/>
      <c r="CE295" s="39"/>
      <c r="CF295" s="39"/>
      <c r="CG295" s="39"/>
      <c r="CH295" s="39"/>
      <c r="CI295" s="39"/>
      <c r="CJ295" s="39"/>
      <c r="CK295" s="39"/>
      <c r="CL295" s="39"/>
      <c r="CM295" s="39"/>
      <c r="CN295" s="39"/>
      <c r="CO295" s="39"/>
      <c r="CP295" s="39"/>
      <c r="CQ295" s="39"/>
      <c r="CR295" s="39"/>
      <c r="CS295" s="39"/>
      <c r="CT295" s="39"/>
      <c r="CU295" s="39"/>
      <c r="CV295" s="39"/>
      <c r="CW295" s="39"/>
      <c r="CX295" s="39"/>
      <c r="CY295" s="39"/>
      <c r="CZ295" s="39"/>
      <c r="DA295" s="39"/>
      <c r="DB295" s="39"/>
      <c r="DC295" s="39"/>
      <c r="DD295" s="39"/>
      <c r="DE295" s="39"/>
      <c r="DF295" s="39"/>
      <c r="DG295" s="39"/>
      <c r="DH295" s="39"/>
      <c r="DI295" s="39"/>
      <c r="DJ295" s="39"/>
      <c r="DK295" s="39"/>
      <c r="DL295" s="39"/>
      <c r="DM295" s="39"/>
      <c r="DN295" s="39"/>
      <c r="DO295" s="39"/>
      <c r="DP295" s="39"/>
      <c r="DQ295" s="39"/>
      <c r="DR295" s="39"/>
      <c r="DS295" s="39"/>
      <c r="DT295" s="39"/>
      <c r="DU295" s="39"/>
      <c r="DV295" s="39"/>
      <c r="DW295" s="39"/>
      <c r="DX295" s="39"/>
    </row>
    <row r="296" spans="1:128" ht="69" hidden="1" customHeight="1" x14ac:dyDescent="0.2">
      <c r="A296" s="627"/>
      <c r="B296" s="216"/>
      <c r="C296" s="366" t="str">
        <f>'CONTEXTO E IDENTIFICACIÓN'!D$115</f>
        <v>Gestión de Sistemas de Información e Infraestructura</v>
      </c>
      <c r="D296" s="366" t="str">
        <f>'CONTEXTO E IDENTIFICACIÓN'!F$115</f>
        <v>ICDE</v>
      </c>
      <c r="E296" s="630"/>
      <c r="F296" s="633"/>
      <c r="G296" s="636"/>
      <c r="H296" s="318">
        <v>2</v>
      </c>
      <c r="I296" s="413" t="s">
        <v>1001</v>
      </c>
      <c r="J296" s="414" t="s">
        <v>1003</v>
      </c>
      <c r="K296" s="414" t="s">
        <v>1005</v>
      </c>
      <c r="L296" s="275" t="str">
        <f t="shared" si="89"/>
        <v>El Profesional designado  de la subdirección de información.  realiza un comité de seguimiento  quincenal para conocer los avances del proyecto de fortalecimiento de la ICDE  desde las siste vias estratégicas. Evidencia: Actas de reunión y/o registros de asistencia</v>
      </c>
      <c r="M296" s="414" t="s">
        <v>1007</v>
      </c>
      <c r="N296" s="215"/>
      <c r="O296" s="255" t="s">
        <v>16</v>
      </c>
      <c r="P296" s="252">
        <f>+IF(O296=FÓRMULAS!$E$4,FÓRMULAS!$F$4,IF(O296=FÓRMULAS!$E$5,FÓRMULAS!$F$5,IF(O296=FÓRMULAS!$E$6,FÓRMULAS!$F$6,"")))</f>
        <v>0.25</v>
      </c>
      <c r="Q296" s="252" t="str">
        <f>+IF(OR(O296=FÓRMULAS!$O$4,O296=FÓRMULAS!$O$5),FÓRMULAS!$P$5,IF(O296=FÓRMULAS!$O$6,FÓRMULAS!$P$6,""))</f>
        <v>Probabilidad</v>
      </c>
      <c r="R296" s="255" t="s">
        <v>103</v>
      </c>
      <c r="S296" s="252">
        <f>+IF(R296=FÓRMULAS!$H$4,FÓRMULAS!$I$4,IF(R296=FÓRMULAS!$H$5,FÓRMULAS!$I$5,""))</f>
        <v>0.15</v>
      </c>
      <c r="T296" s="260" t="s">
        <v>902</v>
      </c>
      <c r="U296" s="260" t="s">
        <v>903</v>
      </c>
      <c r="V296" s="260" t="s">
        <v>904</v>
      </c>
      <c r="W296" s="252">
        <f t="shared" si="90"/>
        <v>0.4</v>
      </c>
      <c r="X296" s="252">
        <f>IF(Q296=FÓRMULAS!$P$5,F$291-(F$291*W296),F$291)</f>
        <v>0.24</v>
      </c>
      <c r="Y296" s="322">
        <f>IF(Q296=FÓRMULAS!$P$6,G$291-(G$291*W296),G$291)</f>
        <v>0.8</v>
      </c>
      <c r="Z296" s="639"/>
      <c r="AA296" s="642"/>
      <c r="AB296" s="416">
        <v>24</v>
      </c>
      <c r="AC296" s="415">
        <v>6</v>
      </c>
      <c r="AD296" s="415">
        <v>6</v>
      </c>
      <c r="AE296" s="415">
        <v>6</v>
      </c>
      <c r="AF296" s="417">
        <v>6</v>
      </c>
      <c r="AG296" s="309"/>
      <c r="AH296" s="215"/>
      <c r="AI296" s="215"/>
      <c r="AJ296" s="215"/>
      <c r="AK296" s="215"/>
      <c r="AL296" s="215"/>
      <c r="AM296" s="215"/>
      <c r="AN296" s="217"/>
      <c r="AO296" s="217"/>
      <c r="AP296" s="217"/>
      <c r="AQ296" s="217"/>
      <c r="AR296" s="217"/>
      <c r="AS296" s="217"/>
      <c r="AT296" s="217"/>
      <c r="AU296" s="217"/>
      <c r="AV296" s="217"/>
      <c r="AW296" s="217"/>
      <c r="AX296" s="217"/>
      <c r="AY296" s="217"/>
      <c r="AZ296" s="217"/>
      <c r="BA296" s="217"/>
      <c r="BB296" s="217"/>
    </row>
    <row r="297" spans="1:128" ht="23.25" hidden="1" customHeight="1" x14ac:dyDescent="0.2">
      <c r="A297" s="627"/>
      <c r="B297" s="216"/>
      <c r="C297" s="366" t="str">
        <f>'CONTEXTO E IDENTIFICACIÓN'!D$115</f>
        <v>Gestión de Sistemas de Información e Infraestructura</v>
      </c>
      <c r="D297" s="366" t="str">
        <f>'CONTEXTO E IDENTIFICACIÓN'!F$115</f>
        <v>ICDE</v>
      </c>
      <c r="E297" s="630"/>
      <c r="F297" s="633"/>
      <c r="G297" s="636"/>
      <c r="H297" s="320">
        <v>3</v>
      </c>
      <c r="I297" s="219"/>
      <c r="J297" s="218"/>
      <c r="K297" s="218"/>
      <c r="L297" s="275" t="str">
        <f t="shared" si="89"/>
        <v xml:space="preserve">  </v>
      </c>
      <c r="M297" s="218"/>
      <c r="N297" s="218"/>
      <c r="O297" s="255"/>
      <c r="P297" s="252" t="str">
        <f>+IF(O297=FÓRMULAS!$E$4,FÓRMULAS!$F$4,IF(O297=FÓRMULAS!$E$5,FÓRMULAS!$F$5,IF(O297=FÓRMULAS!$E$6,FÓRMULAS!$F$6,"")))</f>
        <v/>
      </c>
      <c r="Q297" s="252" t="str">
        <f>+IF(OR(O297=FÓRMULAS!$O$4,O297=FÓRMULAS!$O$5),FÓRMULAS!$P$5,IF(O297=FÓRMULAS!$O$6,FÓRMULAS!$P$6,""))</f>
        <v/>
      </c>
      <c r="R297" s="255"/>
      <c r="S297" s="252" t="str">
        <f>+IF(R297=FÓRMULAS!$H$4,FÓRMULAS!$I$4,IF(R297=FÓRMULAS!$H$5,FÓRMULAS!$I$5,""))</f>
        <v/>
      </c>
      <c r="T297" s="260"/>
      <c r="U297" s="260"/>
      <c r="V297" s="260"/>
      <c r="W297" s="252" t="str">
        <f t="shared" si="90"/>
        <v/>
      </c>
      <c r="X297" s="252">
        <f>IF(Q297=FÓRMULAS!$P$5,F$291-(F$291*W297),F$291)</f>
        <v>0.4</v>
      </c>
      <c r="Y297" s="322">
        <f>IF(Q297=FÓRMULAS!$P$6,G$291-(G$291*W297),G$291)</f>
        <v>0.8</v>
      </c>
      <c r="Z297" s="639"/>
      <c r="AA297" s="642"/>
      <c r="AB297" s="310"/>
      <c r="AC297" s="218"/>
      <c r="AD297" s="218"/>
      <c r="AE297" s="218"/>
      <c r="AF297" s="312"/>
      <c r="AG297" s="310"/>
      <c r="AH297" s="218"/>
      <c r="AI297" s="218"/>
      <c r="AJ297" s="218"/>
      <c r="AK297" s="218"/>
      <c r="AL297" s="218"/>
      <c r="AM297" s="218"/>
      <c r="AN297" s="219"/>
      <c r="AO297" s="219"/>
      <c r="AP297" s="219"/>
      <c r="AQ297" s="219"/>
      <c r="AR297" s="219"/>
      <c r="AS297" s="219"/>
      <c r="AT297" s="219"/>
      <c r="AU297" s="219"/>
      <c r="AV297" s="219"/>
      <c r="AW297" s="219"/>
      <c r="AX297" s="219"/>
      <c r="AY297" s="219"/>
      <c r="AZ297" s="219"/>
      <c r="BA297" s="219"/>
      <c r="BB297" s="219"/>
    </row>
    <row r="298" spans="1:128" ht="39" hidden="1" customHeight="1" thickBot="1" x14ac:dyDescent="0.25">
      <c r="A298" s="628"/>
      <c r="B298" s="313"/>
      <c r="C298" s="367" t="str">
        <f>'CONTEXTO E IDENTIFICACIÓN'!D$115</f>
        <v>Gestión de Sistemas de Información e Infraestructura</v>
      </c>
      <c r="D298" s="367" t="str">
        <f>'CONTEXTO E IDENTIFICACIÓN'!F$115</f>
        <v>ICDE</v>
      </c>
      <c r="E298" s="631"/>
      <c r="F298" s="634"/>
      <c r="G298" s="637"/>
      <c r="H298" s="319">
        <v>4</v>
      </c>
      <c r="I298" s="314"/>
      <c r="J298" s="315"/>
      <c r="K298" s="315"/>
      <c r="L298" s="293" t="str">
        <f t="shared" si="89"/>
        <v xml:space="preserve">  </v>
      </c>
      <c r="M298" s="315"/>
      <c r="N298" s="315"/>
      <c r="O298" s="256"/>
      <c r="P298" s="253" t="str">
        <f>+IF(O298=FÓRMULAS!$E$4,FÓRMULAS!$F$4,IF(O298=FÓRMULAS!$E$5,FÓRMULAS!$F$5,IF(O298=FÓRMULAS!$E$6,FÓRMULAS!$F$6,"")))</f>
        <v/>
      </c>
      <c r="Q298" s="253" t="str">
        <f>+IF(OR(O298=FÓRMULAS!$O$4,O298=FÓRMULAS!$O$5),FÓRMULAS!$P$5,IF(O298=FÓRMULAS!$O$6,FÓRMULAS!$P$6,""))</f>
        <v/>
      </c>
      <c r="R298" s="256"/>
      <c r="S298" s="253" t="str">
        <f>+IF(R298=FÓRMULAS!$H$4,FÓRMULAS!$I$4,IF(R298=FÓRMULAS!$H$5,FÓRMULAS!$I$5,""))</f>
        <v/>
      </c>
      <c r="T298" s="261"/>
      <c r="U298" s="261"/>
      <c r="V298" s="261"/>
      <c r="W298" s="253" t="str">
        <f>+IFERROR(P298+S298,"")</f>
        <v/>
      </c>
      <c r="X298" s="253">
        <f>IF(Q298=FÓRMULAS!$P$5,F$291-(F$291*W298),F$291)</f>
        <v>0.4</v>
      </c>
      <c r="Y298" s="323">
        <f>IF(Q298=FÓRMULAS!$P$6,G$291-(G$291*W298),G$291)</f>
        <v>0.8</v>
      </c>
      <c r="Z298" s="640"/>
      <c r="AA298" s="643"/>
      <c r="AB298" s="330"/>
      <c r="AC298" s="315"/>
      <c r="AD298" s="315"/>
      <c r="AE298" s="315"/>
      <c r="AF298" s="316"/>
      <c r="AG298" s="309"/>
      <c r="AH298" s="215"/>
      <c r="AI298" s="215"/>
      <c r="AJ298" s="215"/>
      <c r="AK298" s="215"/>
      <c r="AL298" s="215"/>
      <c r="AM298" s="215"/>
      <c r="AN298" s="217"/>
      <c r="AO298" s="217"/>
      <c r="AP298" s="217"/>
      <c r="AQ298" s="217"/>
      <c r="AR298" s="217"/>
      <c r="AS298" s="217"/>
      <c r="AT298" s="217"/>
      <c r="AU298" s="217"/>
      <c r="AV298" s="217"/>
      <c r="AW298" s="217"/>
      <c r="AX298" s="217"/>
      <c r="AY298" s="217"/>
      <c r="AZ298" s="217"/>
      <c r="BA298" s="217"/>
      <c r="BB298" s="217"/>
      <c r="BC298" s="215"/>
      <c r="BD298" s="215"/>
      <c r="BE298" s="215"/>
      <c r="BF298" s="215"/>
      <c r="BG298" s="215"/>
      <c r="BH298" s="215"/>
    </row>
    <row r="299" spans="1:128" s="25" customFormat="1" ht="26.25" hidden="1" customHeight="1" x14ac:dyDescent="0.2">
      <c r="A299" s="626" t="str">
        <f>'CONTEXTO E IDENTIFICACIÓN'!A116</f>
        <v>R62</v>
      </c>
      <c r="B299" s="285" t="s">
        <v>55</v>
      </c>
      <c r="C299" s="365" t="str">
        <f>'CONTEXTO E IDENTIFICACIÓN'!D$116</f>
        <v>Gestión de Regulación y Habilitación</v>
      </c>
      <c r="D299" s="365">
        <f>'CONTEXTO E IDENTIFICACIÓN'!F$116</f>
        <v>0</v>
      </c>
      <c r="E299" s="629" t="str">
        <f>'CONTEXTO E IDENTIFICACIÓN'!N116</f>
        <v xml:space="preserve">  </v>
      </c>
      <c r="F299" s="632" t="str">
        <f>'PROB E IMPACTO INHERENTE'!H70</f>
        <v/>
      </c>
      <c r="G299" s="635" t="str">
        <f>'PROB E IMPACTO INHERENTE'!P70</f>
        <v/>
      </c>
      <c r="H299" s="317">
        <v>1</v>
      </c>
      <c r="I299" s="286"/>
      <c r="J299" s="287"/>
      <c r="K299" s="287"/>
      <c r="L299" s="287" t="str">
        <f t="shared" si="89"/>
        <v xml:space="preserve">  </v>
      </c>
      <c r="M299" s="286"/>
      <c r="N299" s="288" t="s">
        <v>7</v>
      </c>
      <c r="O299" s="254"/>
      <c r="P299" s="251" t="str">
        <f>+IF(O299=FÓRMULAS!$E$4,FÓRMULAS!$F$4,IF(O299=FÓRMULAS!$E$5,FÓRMULAS!$F$5,IF(O299=FÓRMULAS!$E$6,FÓRMULAS!$F$6,"")))</f>
        <v/>
      </c>
      <c r="Q299" s="251" t="str">
        <f>+IF(OR(O299=FÓRMULAS!$O$4,O299=FÓRMULAS!$O$5),FÓRMULAS!$P$5,IF(O299=FÓRMULAS!$O$6,FÓRMULAS!$P$6,""))</f>
        <v/>
      </c>
      <c r="R299" s="254"/>
      <c r="S299" s="251" t="str">
        <f>+IF(R299=FÓRMULAS!$H$4,FÓRMULAS!$I$4,IF(R299=FÓRMULAS!$H$5,FÓRMULAS!$I$5,""))</f>
        <v/>
      </c>
      <c r="T299" s="259"/>
      <c r="U299" s="259"/>
      <c r="V299" s="259"/>
      <c r="W299" s="251" t="str">
        <f t="shared" ref="W299:W301" si="92">+IFERROR(P299+S299,"")</f>
        <v/>
      </c>
      <c r="X299" s="251"/>
      <c r="Y299" s="321"/>
      <c r="Z299" s="638" t="str">
        <f>+IF(X302="","",X302)</f>
        <v/>
      </c>
      <c r="AA299" s="641" t="str">
        <f t="shared" ref="AA299" si="93">+IF(Y302="","",Y302)</f>
        <v/>
      </c>
      <c r="AB299" s="324">
        <v>0</v>
      </c>
      <c r="AC299" s="288">
        <v>0</v>
      </c>
      <c r="AD299" s="288">
        <v>0</v>
      </c>
      <c r="AE299" s="288">
        <v>0</v>
      </c>
      <c r="AF299" s="289">
        <v>0</v>
      </c>
      <c r="AG299" s="281" t="s">
        <v>6</v>
      </c>
      <c r="AH299" s="24" t="s">
        <v>17</v>
      </c>
      <c r="AI299" s="24" t="s">
        <v>6</v>
      </c>
      <c r="AJ299" s="24" t="s">
        <v>6</v>
      </c>
      <c r="AK299" s="24" t="s">
        <v>6</v>
      </c>
      <c r="AL299" s="24" t="s">
        <v>25</v>
      </c>
      <c r="AM299" s="24" t="s">
        <v>103</v>
      </c>
      <c r="AN299" s="24" t="s">
        <v>87</v>
      </c>
      <c r="AO299" s="24" t="s">
        <v>89</v>
      </c>
      <c r="AP299" s="24" t="s">
        <v>91</v>
      </c>
      <c r="AQ299" s="24" t="s">
        <v>100</v>
      </c>
      <c r="AR299" s="386" t="s">
        <v>94</v>
      </c>
      <c r="AS299" s="386" t="s">
        <v>96</v>
      </c>
      <c r="AT299" s="386" t="s">
        <v>98</v>
      </c>
      <c r="AU299" s="24">
        <v>15</v>
      </c>
      <c r="AV299" s="24">
        <v>15</v>
      </c>
      <c r="AW299" s="24">
        <v>15</v>
      </c>
      <c r="AX299" s="24">
        <v>10</v>
      </c>
      <c r="AY299" s="24">
        <v>15</v>
      </c>
      <c r="AZ299" s="24">
        <v>15</v>
      </c>
      <c r="BA299" s="24">
        <v>10</v>
      </c>
      <c r="BB299" s="58">
        <v>95</v>
      </c>
      <c r="BC299" s="26" t="s">
        <v>138</v>
      </c>
      <c r="BD299" s="26" t="s">
        <v>138</v>
      </c>
      <c r="BE299" s="385">
        <v>0</v>
      </c>
      <c r="BF299" s="384">
        <v>0</v>
      </c>
      <c r="BG299" s="385">
        <v>1</v>
      </c>
      <c r="BH299" s="384">
        <v>0</v>
      </c>
      <c r="BI299" s="39"/>
      <c r="BJ299" s="39"/>
      <c r="BK299" s="39"/>
      <c r="BL299" s="39"/>
      <c r="BM299" s="39"/>
      <c r="BN299" s="39"/>
      <c r="BO299" s="39"/>
      <c r="BP299" s="39"/>
      <c r="BQ299" s="39"/>
      <c r="BR299" s="39"/>
      <c r="BS299" s="39"/>
      <c r="BT299" s="39"/>
      <c r="BU299" s="39"/>
      <c r="BV299" s="39"/>
      <c r="BW299" s="39"/>
      <c r="BX299" s="39"/>
      <c r="BY299" s="39"/>
      <c r="BZ299" s="39"/>
      <c r="CA299" s="39"/>
      <c r="CB299" s="39"/>
      <c r="CC299" s="39"/>
      <c r="CD299" s="39"/>
      <c r="CE299" s="39"/>
      <c r="CF299" s="39"/>
      <c r="CG299" s="39"/>
      <c r="CH299" s="39"/>
      <c r="CI299" s="39"/>
      <c r="CJ299" s="39"/>
      <c r="CK299" s="39"/>
      <c r="CL299" s="39"/>
      <c r="CM299" s="39"/>
      <c r="CN299" s="39"/>
      <c r="CO299" s="39"/>
      <c r="CP299" s="39"/>
      <c r="CQ299" s="39"/>
      <c r="CR299" s="39"/>
      <c r="CS299" s="39"/>
      <c r="CT299" s="39"/>
      <c r="CU299" s="39"/>
      <c r="CV299" s="39"/>
      <c r="CW299" s="39"/>
      <c r="CX299" s="39"/>
      <c r="CY299" s="39"/>
      <c r="CZ299" s="39"/>
      <c r="DA299" s="39"/>
      <c r="DB299" s="39"/>
      <c r="DC299" s="39"/>
      <c r="DD299" s="39"/>
      <c r="DE299" s="39"/>
      <c r="DF299" s="39"/>
      <c r="DG299" s="39"/>
      <c r="DH299" s="39"/>
      <c r="DI299" s="39"/>
      <c r="DJ299" s="39"/>
      <c r="DK299" s="39"/>
      <c r="DL299" s="39"/>
      <c r="DM299" s="39"/>
      <c r="DN299" s="39"/>
      <c r="DO299" s="39"/>
      <c r="DP299" s="39"/>
      <c r="DQ299" s="39"/>
      <c r="DR299" s="39"/>
      <c r="DS299" s="39"/>
      <c r="DT299" s="39"/>
      <c r="DU299" s="39"/>
      <c r="DV299" s="39"/>
      <c r="DW299" s="39"/>
      <c r="DX299" s="39"/>
    </row>
    <row r="300" spans="1:128" ht="16.5" hidden="1" customHeight="1" x14ac:dyDescent="0.2">
      <c r="A300" s="627"/>
      <c r="B300" s="216"/>
      <c r="C300" s="366" t="str">
        <f>'CONTEXTO E IDENTIFICACIÓN'!D$116</f>
        <v>Gestión de Regulación y Habilitación</v>
      </c>
      <c r="D300" s="366">
        <f>'CONTEXTO E IDENTIFICACIÓN'!F$116</f>
        <v>0</v>
      </c>
      <c r="E300" s="630"/>
      <c r="F300" s="633"/>
      <c r="G300" s="636"/>
      <c r="H300" s="318">
        <v>2</v>
      </c>
      <c r="I300" s="217"/>
      <c r="J300" s="215"/>
      <c r="K300" s="215"/>
      <c r="L300" s="275" t="str">
        <f t="shared" si="89"/>
        <v xml:space="preserve">  </v>
      </c>
      <c r="M300" s="215"/>
      <c r="N300" s="215"/>
      <c r="O300" s="255"/>
      <c r="P300" s="252" t="str">
        <f>+IF(O300=FÓRMULAS!$E$4,FÓRMULAS!$F$4,IF(O300=FÓRMULAS!$E$5,FÓRMULAS!$F$5,IF(O300=FÓRMULAS!$E$6,FÓRMULAS!$F$6,"")))</f>
        <v/>
      </c>
      <c r="Q300" s="252" t="str">
        <f>+IF(OR(O300=FÓRMULAS!$O$4,O300=FÓRMULAS!$O$5),FÓRMULAS!$P$5,IF(O300=FÓRMULAS!$O$6,FÓRMULAS!$P$6,""))</f>
        <v/>
      </c>
      <c r="R300" s="255"/>
      <c r="S300" s="252" t="str">
        <f>+IF(R300=FÓRMULAS!$H$4,FÓRMULAS!$I$4,IF(R300=FÓRMULAS!$H$5,FÓRMULAS!$I$5,""))</f>
        <v/>
      </c>
      <c r="T300" s="260"/>
      <c r="U300" s="260"/>
      <c r="V300" s="260"/>
      <c r="W300" s="252" t="str">
        <f t="shared" si="92"/>
        <v/>
      </c>
      <c r="X300" s="252"/>
      <c r="Y300" s="322"/>
      <c r="Z300" s="639"/>
      <c r="AA300" s="642"/>
      <c r="AB300" s="309"/>
      <c r="AC300" s="215"/>
      <c r="AD300" s="215"/>
      <c r="AE300" s="215"/>
      <c r="AF300" s="311"/>
      <c r="AG300" s="309"/>
      <c r="AH300" s="215"/>
      <c r="AI300" s="215"/>
      <c r="AJ300" s="215"/>
      <c r="AK300" s="215"/>
      <c r="AL300" s="215"/>
      <c r="AM300" s="215"/>
      <c r="AN300" s="217"/>
      <c r="AO300" s="217"/>
      <c r="AP300" s="217"/>
      <c r="AQ300" s="217"/>
      <c r="AR300" s="217"/>
      <c r="AS300" s="217"/>
      <c r="AT300" s="217"/>
      <c r="AU300" s="217"/>
      <c r="AV300" s="217"/>
      <c r="AW300" s="217"/>
      <c r="AX300" s="217"/>
      <c r="AY300" s="217"/>
      <c r="AZ300" s="217"/>
      <c r="BA300" s="217"/>
      <c r="BB300" s="217"/>
    </row>
    <row r="301" spans="1:128" ht="20.25" hidden="1" customHeight="1" x14ac:dyDescent="0.2">
      <c r="A301" s="627"/>
      <c r="B301" s="216"/>
      <c r="C301" s="366" t="str">
        <f>'CONTEXTO E IDENTIFICACIÓN'!D$116</f>
        <v>Gestión de Regulación y Habilitación</v>
      </c>
      <c r="D301" s="366">
        <f>'CONTEXTO E IDENTIFICACIÓN'!F$116</f>
        <v>0</v>
      </c>
      <c r="E301" s="630"/>
      <c r="F301" s="633"/>
      <c r="G301" s="636"/>
      <c r="H301" s="320">
        <v>3</v>
      </c>
      <c r="I301" s="219"/>
      <c r="J301" s="218"/>
      <c r="K301" s="218"/>
      <c r="L301" s="275" t="str">
        <f t="shared" si="89"/>
        <v xml:space="preserve">  </v>
      </c>
      <c r="M301" s="218"/>
      <c r="N301" s="218"/>
      <c r="O301" s="255"/>
      <c r="P301" s="252" t="str">
        <f>+IF(O301=FÓRMULAS!$E$4,FÓRMULAS!$F$4,IF(O301=FÓRMULAS!$E$5,FÓRMULAS!$F$5,IF(O301=FÓRMULAS!$E$6,FÓRMULAS!$F$6,"")))</f>
        <v/>
      </c>
      <c r="Q301" s="252" t="str">
        <f>+IF(OR(O301=FÓRMULAS!$O$4,O301=FÓRMULAS!$O$5),FÓRMULAS!$P$5,IF(O301=FÓRMULAS!$O$6,FÓRMULAS!$P$6,""))</f>
        <v/>
      </c>
      <c r="R301" s="255"/>
      <c r="S301" s="252" t="str">
        <f>+IF(R301=FÓRMULAS!$H$4,FÓRMULAS!$I$4,IF(R301=FÓRMULAS!$H$5,FÓRMULAS!$I$5,""))</f>
        <v/>
      </c>
      <c r="T301" s="260"/>
      <c r="U301" s="260"/>
      <c r="V301" s="260"/>
      <c r="W301" s="252" t="str">
        <f t="shared" si="92"/>
        <v/>
      </c>
      <c r="X301" s="252"/>
      <c r="Y301" s="322"/>
      <c r="Z301" s="639"/>
      <c r="AA301" s="642"/>
      <c r="AB301" s="310"/>
      <c r="AC301" s="218"/>
      <c r="AD301" s="218"/>
      <c r="AE301" s="218"/>
      <c r="AF301" s="312"/>
      <c r="AG301" s="310"/>
      <c r="AH301" s="218"/>
      <c r="AI301" s="218"/>
      <c r="AJ301" s="218"/>
      <c r="AK301" s="218"/>
      <c r="AL301" s="218"/>
      <c r="AM301" s="218"/>
      <c r="AN301" s="219"/>
      <c r="AO301" s="219"/>
      <c r="AP301" s="219"/>
      <c r="AQ301" s="219"/>
      <c r="AR301" s="219"/>
      <c r="AS301" s="219"/>
      <c r="AT301" s="219"/>
      <c r="AU301" s="219"/>
      <c r="AV301" s="219"/>
      <c r="AW301" s="219"/>
      <c r="AX301" s="219"/>
      <c r="AY301" s="219"/>
      <c r="AZ301" s="219"/>
      <c r="BA301" s="219"/>
      <c r="BB301" s="219"/>
    </row>
    <row r="302" spans="1:128" ht="21.75" hidden="1" customHeight="1" thickBot="1" x14ac:dyDescent="0.25">
      <c r="A302" s="628"/>
      <c r="B302" s="313"/>
      <c r="C302" s="367" t="str">
        <f>'CONTEXTO E IDENTIFICACIÓN'!D$116</f>
        <v>Gestión de Regulación y Habilitación</v>
      </c>
      <c r="D302" s="367">
        <f>'CONTEXTO E IDENTIFICACIÓN'!F$116</f>
        <v>0</v>
      </c>
      <c r="E302" s="631"/>
      <c r="F302" s="634"/>
      <c r="G302" s="637"/>
      <c r="H302" s="319">
        <v>4</v>
      </c>
      <c r="I302" s="314"/>
      <c r="J302" s="315"/>
      <c r="K302" s="315"/>
      <c r="L302" s="293" t="str">
        <f t="shared" si="89"/>
        <v xml:space="preserve">  </v>
      </c>
      <c r="M302" s="315"/>
      <c r="N302" s="315"/>
      <c r="O302" s="256"/>
      <c r="P302" s="253" t="str">
        <f>+IF(O302=FÓRMULAS!$E$4,FÓRMULAS!$F$4,IF(O302=FÓRMULAS!$E$5,FÓRMULAS!$F$5,IF(O302=FÓRMULAS!$E$6,FÓRMULAS!$F$6,"")))</f>
        <v/>
      </c>
      <c r="Q302" s="253" t="str">
        <f>+IF(OR(O302=FÓRMULAS!$O$4,O302=FÓRMULAS!$O$5),FÓRMULAS!$P$5,IF(O302=FÓRMULAS!$O$6,FÓRMULAS!$P$6,""))</f>
        <v/>
      </c>
      <c r="R302" s="256"/>
      <c r="S302" s="253" t="str">
        <f>+IF(R302=FÓRMULAS!$H$4,FÓRMULAS!$I$4,IF(R302=FÓRMULAS!$H$5,FÓRMULAS!$I$5,""))</f>
        <v/>
      </c>
      <c r="T302" s="261"/>
      <c r="U302" s="261"/>
      <c r="V302" s="261"/>
      <c r="W302" s="253" t="str">
        <f>+IFERROR(P302+S302,"")</f>
        <v/>
      </c>
      <c r="X302" s="253"/>
      <c r="Y302" s="323"/>
      <c r="Z302" s="640"/>
      <c r="AA302" s="643"/>
      <c r="AB302" s="330"/>
      <c r="AC302" s="315"/>
      <c r="AD302" s="315"/>
      <c r="AE302" s="315"/>
      <c r="AF302" s="316"/>
      <c r="AG302" s="309"/>
      <c r="AH302" s="215"/>
      <c r="AI302" s="215"/>
      <c r="AJ302" s="215"/>
      <c r="AK302" s="215"/>
      <c r="AL302" s="215"/>
      <c r="AM302" s="215"/>
      <c r="AN302" s="217"/>
      <c r="AO302" s="217"/>
      <c r="AP302" s="217"/>
      <c r="AQ302" s="217"/>
      <c r="AR302" s="217"/>
      <c r="AS302" s="217"/>
      <c r="AT302" s="217"/>
      <c r="AU302" s="217"/>
      <c r="AV302" s="217"/>
      <c r="AW302" s="217"/>
      <c r="AX302" s="217"/>
      <c r="AY302" s="217"/>
      <c r="AZ302" s="217"/>
      <c r="BA302" s="217"/>
      <c r="BB302" s="217"/>
      <c r="BC302" s="215"/>
      <c r="BD302" s="215"/>
      <c r="BE302" s="215"/>
      <c r="BF302" s="215"/>
      <c r="BG302" s="215"/>
      <c r="BH302" s="215"/>
    </row>
    <row r="303" spans="1:128" s="25" customFormat="1" ht="36" hidden="1" customHeight="1" x14ac:dyDescent="0.2">
      <c r="A303" s="644" t="str">
        <f>'CONTEXTO E IDENTIFICACIÓN'!A117</f>
        <v>R63</v>
      </c>
      <c r="B303" s="278" t="s">
        <v>55</v>
      </c>
      <c r="C303" s="368">
        <f>'CONTEXTO E IDENTIFICACIÓN'!D$117</f>
        <v>0</v>
      </c>
      <c r="D303" s="368" t="str">
        <f>'CONTEXTO E IDENTIFICACIÓN'!F$117</f>
        <v>Gestión de Comunicaciones Externas</v>
      </c>
      <c r="E303" s="646" t="str">
        <f>'CONTEXTO E IDENTIFICACIÓN'!N117</f>
        <v>Posibilidad de pérdida Reputacional  por la inoportunidad o imprecisión en la  difusión de la información de la gestión institucional debido a:
1. Desconocimiento de los procedimientos
2. Incumplimiento de  los lineamientos dados por la oficina de difusión y mercadeo
3. Planeación inadecuada de las actividades.
4. Inoportunidad en la invitación para participación en eventos.</v>
      </c>
      <c r="F303" s="648" t="str">
        <f>'PROB E IMPACTO INHERENTE'!H71</f>
        <v/>
      </c>
      <c r="G303" s="649" t="str">
        <f>'PROB E IMPACTO INHERENTE'!P71</f>
        <v/>
      </c>
      <c r="H303" s="317">
        <v>1</v>
      </c>
      <c r="I303" s="286"/>
      <c r="J303" s="287"/>
      <c r="K303" s="287"/>
      <c r="L303" s="287" t="str">
        <f t="shared" si="89"/>
        <v xml:space="preserve">  </v>
      </c>
      <c r="M303" s="286"/>
      <c r="N303" s="288" t="s">
        <v>7</v>
      </c>
      <c r="O303" s="254"/>
      <c r="P303" s="251" t="str">
        <f>+IF(O303=FÓRMULAS!$E$4,FÓRMULAS!$F$4,IF(O303=FÓRMULAS!$E$5,FÓRMULAS!$F$5,IF(O303=FÓRMULAS!$E$6,FÓRMULAS!$F$6,"")))</f>
        <v/>
      </c>
      <c r="Q303" s="251" t="str">
        <f>+IF(OR(O303=FÓRMULAS!$O$4,O303=FÓRMULAS!$O$5),FÓRMULAS!$P$5,IF(O303=FÓRMULAS!$O$6,FÓRMULAS!$P$6,""))</f>
        <v/>
      </c>
      <c r="R303" s="254"/>
      <c r="S303" s="251" t="str">
        <f>+IF(R303=FÓRMULAS!$H$4,FÓRMULAS!$I$4,IF(R303=FÓRMULAS!$H$5,FÓRMULAS!$I$5,""))</f>
        <v/>
      </c>
      <c r="T303" s="259"/>
      <c r="U303" s="259"/>
      <c r="V303" s="259"/>
      <c r="W303" s="251" t="str">
        <f t="shared" ref="W303:W305" si="94">+IFERROR(P303+S303,"")</f>
        <v/>
      </c>
      <c r="X303" s="251"/>
      <c r="Y303" s="321"/>
      <c r="Z303" s="638" t="str">
        <f>+IF(X306="","",X306)</f>
        <v/>
      </c>
      <c r="AA303" s="641" t="str">
        <f t="shared" ref="AA303" si="95">+IF(Y306="","",Y306)</f>
        <v/>
      </c>
      <c r="AB303" s="324">
        <v>0</v>
      </c>
      <c r="AC303" s="288">
        <v>0</v>
      </c>
      <c r="AD303" s="288">
        <v>0</v>
      </c>
      <c r="AE303" s="288">
        <v>0</v>
      </c>
      <c r="AF303" s="289">
        <v>0</v>
      </c>
      <c r="AG303" s="281" t="s">
        <v>6</v>
      </c>
      <c r="AH303" s="24" t="s">
        <v>17</v>
      </c>
      <c r="AI303" s="24" t="s">
        <v>6</v>
      </c>
      <c r="AJ303" s="24" t="s">
        <v>6</v>
      </c>
      <c r="AK303" s="24" t="s">
        <v>6</v>
      </c>
      <c r="AL303" s="24" t="s">
        <v>25</v>
      </c>
      <c r="AM303" s="24" t="s">
        <v>103</v>
      </c>
      <c r="AN303" s="24" t="s">
        <v>87</v>
      </c>
      <c r="AO303" s="24" t="s">
        <v>89</v>
      </c>
      <c r="AP303" s="24" t="s">
        <v>91</v>
      </c>
      <c r="AQ303" s="24" t="s">
        <v>100</v>
      </c>
      <c r="AR303" s="386" t="s">
        <v>94</v>
      </c>
      <c r="AS303" s="386" t="s">
        <v>96</v>
      </c>
      <c r="AT303" s="386" t="s">
        <v>98</v>
      </c>
      <c r="AU303" s="24">
        <v>15</v>
      </c>
      <c r="AV303" s="24">
        <v>15</v>
      </c>
      <c r="AW303" s="24">
        <v>15</v>
      </c>
      <c r="AX303" s="24">
        <v>10</v>
      </c>
      <c r="AY303" s="24">
        <v>15</v>
      </c>
      <c r="AZ303" s="24">
        <v>15</v>
      </c>
      <c r="BA303" s="24">
        <v>10</v>
      </c>
      <c r="BB303" s="58">
        <v>95</v>
      </c>
      <c r="BC303" s="26" t="s">
        <v>138</v>
      </c>
      <c r="BD303" s="26" t="s">
        <v>138</v>
      </c>
      <c r="BE303" s="385">
        <v>0</v>
      </c>
      <c r="BF303" s="384">
        <v>0</v>
      </c>
      <c r="BG303" s="385">
        <v>1</v>
      </c>
      <c r="BH303" s="384">
        <v>0</v>
      </c>
      <c r="BI303" s="39"/>
      <c r="BJ303" s="39"/>
      <c r="BK303" s="39"/>
      <c r="BL303" s="39"/>
      <c r="BM303" s="39"/>
      <c r="BN303" s="39"/>
      <c r="BO303" s="39"/>
      <c r="BP303" s="39"/>
      <c r="BQ303" s="39"/>
      <c r="BR303" s="39"/>
      <c r="BS303" s="39"/>
      <c r="BT303" s="39"/>
      <c r="BU303" s="39"/>
      <c r="BV303" s="39"/>
      <c r="BW303" s="39"/>
      <c r="BX303" s="39"/>
      <c r="BY303" s="39"/>
      <c r="BZ303" s="39"/>
      <c r="CA303" s="39"/>
      <c r="CB303" s="39"/>
      <c r="CC303" s="39"/>
      <c r="CD303" s="39"/>
      <c r="CE303" s="39"/>
      <c r="CF303" s="39"/>
      <c r="CG303" s="39"/>
      <c r="CH303" s="39"/>
      <c r="CI303" s="39"/>
      <c r="CJ303" s="39"/>
      <c r="CK303" s="39"/>
      <c r="CL303" s="39"/>
      <c r="CM303" s="39"/>
      <c r="CN303" s="39"/>
      <c r="CO303" s="39"/>
      <c r="CP303" s="39"/>
      <c r="CQ303" s="39"/>
      <c r="CR303" s="39"/>
      <c r="CS303" s="39"/>
      <c r="CT303" s="39"/>
      <c r="CU303" s="39"/>
      <c r="CV303" s="39"/>
      <c r="CW303" s="39"/>
      <c r="CX303" s="39"/>
      <c r="CY303" s="39"/>
      <c r="CZ303" s="39"/>
      <c r="DA303" s="39"/>
      <c r="DB303" s="39"/>
      <c r="DC303" s="39"/>
      <c r="DD303" s="39"/>
      <c r="DE303" s="39"/>
      <c r="DF303" s="39"/>
      <c r="DG303" s="39"/>
      <c r="DH303" s="39"/>
      <c r="DI303" s="39"/>
      <c r="DJ303" s="39"/>
      <c r="DK303" s="39"/>
      <c r="DL303" s="39"/>
      <c r="DM303" s="39"/>
      <c r="DN303" s="39"/>
      <c r="DO303" s="39"/>
      <c r="DP303" s="39"/>
      <c r="DQ303" s="39"/>
      <c r="DR303" s="39"/>
      <c r="DS303" s="39"/>
      <c r="DT303" s="39"/>
      <c r="DU303" s="39"/>
      <c r="DV303" s="39"/>
      <c r="DW303" s="39"/>
      <c r="DX303" s="39"/>
    </row>
    <row r="304" spans="1:128" ht="31.5" hidden="1" customHeight="1" x14ac:dyDescent="0.2">
      <c r="A304" s="627"/>
      <c r="B304" s="216"/>
      <c r="C304" s="366">
        <f>'CONTEXTO E IDENTIFICACIÓN'!D$117</f>
        <v>0</v>
      </c>
      <c r="D304" s="366" t="str">
        <f>'CONTEXTO E IDENTIFICACIÓN'!F$117</f>
        <v>Gestión de Comunicaciones Externas</v>
      </c>
      <c r="E304" s="630"/>
      <c r="F304" s="633"/>
      <c r="G304" s="636"/>
      <c r="H304" s="318">
        <v>2</v>
      </c>
      <c r="I304" s="217"/>
      <c r="J304" s="215"/>
      <c r="K304" s="215"/>
      <c r="L304" s="275" t="str">
        <f t="shared" si="89"/>
        <v xml:space="preserve">  </v>
      </c>
      <c r="M304" s="215"/>
      <c r="N304" s="215"/>
      <c r="O304" s="255"/>
      <c r="P304" s="252" t="str">
        <f>+IF(O304=FÓRMULAS!$E$4,FÓRMULAS!$F$4,IF(O304=FÓRMULAS!$E$5,FÓRMULAS!$F$5,IF(O304=FÓRMULAS!$E$6,FÓRMULAS!$F$6,"")))</f>
        <v/>
      </c>
      <c r="Q304" s="252" t="str">
        <f>+IF(OR(O304=FÓRMULAS!$O$4,O304=FÓRMULAS!$O$5),FÓRMULAS!$P$5,IF(O304=FÓRMULAS!$O$6,FÓRMULAS!$P$6,""))</f>
        <v/>
      </c>
      <c r="R304" s="255"/>
      <c r="S304" s="252" t="str">
        <f>+IF(R304=FÓRMULAS!$H$4,FÓRMULAS!$I$4,IF(R304=FÓRMULAS!$H$5,FÓRMULAS!$I$5,""))</f>
        <v/>
      </c>
      <c r="T304" s="260"/>
      <c r="U304" s="260"/>
      <c r="V304" s="260"/>
      <c r="W304" s="252" t="str">
        <f t="shared" si="94"/>
        <v/>
      </c>
      <c r="X304" s="252"/>
      <c r="Y304" s="322"/>
      <c r="Z304" s="639"/>
      <c r="AA304" s="642"/>
      <c r="AB304" s="309"/>
      <c r="AC304" s="215"/>
      <c r="AD304" s="215"/>
      <c r="AE304" s="215"/>
      <c r="AF304" s="311"/>
      <c r="AG304" s="309"/>
      <c r="AH304" s="215"/>
      <c r="AI304" s="215"/>
      <c r="AJ304" s="215"/>
      <c r="AK304" s="215"/>
      <c r="AL304" s="215"/>
      <c r="AM304" s="215"/>
      <c r="AN304" s="217"/>
      <c r="AO304" s="217"/>
      <c r="AP304" s="217"/>
      <c r="AQ304" s="217"/>
      <c r="AR304" s="217"/>
      <c r="AS304" s="217"/>
      <c r="AT304" s="217"/>
      <c r="AU304" s="217"/>
      <c r="AV304" s="217"/>
      <c r="AW304" s="217"/>
      <c r="AX304" s="217"/>
      <c r="AY304" s="217"/>
      <c r="AZ304" s="217"/>
      <c r="BA304" s="217"/>
      <c r="BB304" s="217"/>
    </row>
    <row r="305" spans="1:128" ht="35.25" hidden="1" customHeight="1" x14ac:dyDescent="0.2">
      <c r="A305" s="627"/>
      <c r="B305" s="216"/>
      <c r="C305" s="366">
        <f>'CONTEXTO E IDENTIFICACIÓN'!D$117</f>
        <v>0</v>
      </c>
      <c r="D305" s="366" t="str">
        <f>'CONTEXTO E IDENTIFICACIÓN'!F$117</f>
        <v>Gestión de Comunicaciones Externas</v>
      </c>
      <c r="E305" s="630"/>
      <c r="F305" s="633"/>
      <c r="G305" s="636"/>
      <c r="H305" s="320">
        <v>3</v>
      </c>
      <c r="I305" s="219"/>
      <c r="J305" s="218"/>
      <c r="K305" s="218"/>
      <c r="L305" s="275" t="str">
        <f t="shared" si="89"/>
        <v xml:space="preserve">  </v>
      </c>
      <c r="M305" s="218"/>
      <c r="N305" s="218"/>
      <c r="O305" s="255"/>
      <c r="P305" s="252" t="str">
        <f>+IF(O305=FÓRMULAS!$E$4,FÓRMULAS!$F$4,IF(O305=FÓRMULAS!$E$5,FÓRMULAS!$F$5,IF(O305=FÓRMULAS!$E$6,FÓRMULAS!$F$6,"")))</f>
        <v/>
      </c>
      <c r="Q305" s="252" t="str">
        <f>+IF(OR(O305=FÓRMULAS!$O$4,O305=FÓRMULAS!$O$5),FÓRMULAS!$P$5,IF(O305=FÓRMULAS!$O$6,FÓRMULAS!$P$6,""))</f>
        <v/>
      </c>
      <c r="R305" s="255"/>
      <c r="S305" s="252" t="str">
        <f>+IF(R305=FÓRMULAS!$H$4,FÓRMULAS!$I$4,IF(R305=FÓRMULAS!$H$5,FÓRMULAS!$I$5,""))</f>
        <v/>
      </c>
      <c r="T305" s="260"/>
      <c r="U305" s="260"/>
      <c r="V305" s="260"/>
      <c r="W305" s="252" t="str">
        <f t="shared" si="94"/>
        <v/>
      </c>
      <c r="X305" s="252"/>
      <c r="Y305" s="322"/>
      <c r="Z305" s="639"/>
      <c r="AA305" s="642"/>
      <c r="AB305" s="310"/>
      <c r="AC305" s="218"/>
      <c r="AD305" s="218"/>
      <c r="AE305" s="218"/>
      <c r="AF305" s="312"/>
      <c r="AG305" s="310"/>
      <c r="AH305" s="218"/>
      <c r="AI305" s="218"/>
      <c r="AJ305" s="218"/>
      <c r="AK305" s="218"/>
      <c r="AL305" s="218"/>
      <c r="AM305" s="218"/>
      <c r="AN305" s="219"/>
      <c r="AO305" s="219"/>
      <c r="AP305" s="219"/>
      <c r="AQ305" s="219"/>
      <c r="AR305" s="219"/>
      <c r="AS305" s="219"/>
      <c r="AT305" s="219"/>
      <c r="AU305" s="219"/>
      <c r="AV305" s="219"/>
      <c r="AW305" s="219"/>
      <c r="AX305" s="219"/>
      <c r="AY305" s="219"/>
      <c r="AZ305" s="219"/>
      <c r="BA305" s="219"/>
      <c r="BB305" s="219"/>
    </row>
    <row r="306" spans="1:128" ht="37.5" hidden="1" customHeight="1" thickBot="1" x14ac:dyDescent="0.25">
      <c r="A306" s="645"/>
      <c r="B306" s="403"/>
      <c r="C306" s="369">
        <f>'CONTEXTO E IDENTIFICACIÓN'!D$117</f>
        <v>0</v>
      </c>
      <c r="D306" s="369" t="str">
        <f>'CONTEXTO E IDENTIFICACIÓN'!F$117</f>
        <v>Gestión de Comunicaciones Externas</v>
      </c>
      <c r="E306" s="647"/>
      <c r="F306" s="633"/>
      <c r="G306" s="636"/>
      <c r="H306" s="319">
        <v>4</v>
      </c>
      <c r="I306" s="314"/>
      <c r="J306" s="315"/>
      <c r="K306" s="315"/>
      <c r="L306" s="293" t="str">
        <f t="shared" si="89"/>
        <v xml:space="preserve">  </v>
      </c>
      <c r="M306" s="315"/>
      <c r="N306" s="315"/>
      <c r="O306" s="256"/>
      <c r="P306" s="253" t="str">
        <f>+IF(O306=FÓRMULAS!$E$4,FÓRMULAS!$F$4,IF(O306=FÓRMULAS!$E$5,FÓRMULAS!$F$5,IF(O306=FÓRMULAS!$E$6,FÓRMULAS!$F$6,"")))</f>
        <v/>
      </c>
      <c r="Q306" s="253" t="str">
        <f>+IF(OR(O306=FÓRMULAS!$O$4,O306=FÓRMULAS!$O$5),FÓRMULAS!$P$5,IF(O306=FÓRMULAS!$O$6,FÓRMULAS!$P$6,""))</f>
        <v/>
      </c>
      <c r="R306" s="256"/>
      <c r="S306" s="253" t="str">
        <f>+IF(R306=FÓRMULAS!$H$4,FÓRMULAS!$I$4,IF(R306=FÓRMULAS!$H$5,FÓRMULAS!$I$5,""))</f>
        <v/>
      </c>
      <c r="T306" s="261"/>
      <c r="U306" s="261"/>
      <c r="V306" s="261"/>
      <c r="W306" s="253" t="str">
        <f>+IFERROR(P306+S306,"")</f>
        <v/>
      </c>
      <c r="X306" s="253"/>
      <c r="Y306" s="323"/>
      <c r="Z306" s="640"/>
      <c r="AA306" s="643"/>
      <c r="AB306" s="330"/>
      <c r="AC306" s="315"/>
      <c r="AD306" s="315"/>
      <c r="AE306" s="315"/>
      <c r="AF306" s="316"/>
      <c r="AG306" s="309"/>
      <c r="AH306" s="215"/>
      <c r="AI306" s="215"/>
      <c r="AJ306" s="215"/>
      <c r="AK306" s="215"/>
      <c r="AL306" s="215"/>
      <c r="AM306" s="215"/>
      <c r="AN306" s="217"/>
      <c r="AO306" s="217"/>
      <c r="AP306" s="217"/>
      <c r="AQ306" s="217"/>
      <c r="AR306" s="217"/>
      <c r="AS306" s="217"/>
      <c r="AT306" s="217"/>
      <c r="AU306" s="217"/>
      <c r="AV306" s="217"/>
      <c r="AW306" s="217"/>
      <c r="AX306" s="217"/>
      <c r="AY306" s="217"/>
      <c r="AZ306" s="217"/>
      <c r="BA306" s="217"/>
      <c r="BB306" s="217"/>
      <c r="BC306" s="215"/>
      <c r="BD306" s="215"/>
      <c r="BE306" s="215"/>
      <c r="BF306" s="215"/>
      <c r="BG306" s="215"/>
      <c r="BH306" s="215"/>
    </row>
    <row r="307" spans="1:128" s="25" customFormat="1" ht="26.25" hidden="1" customHeight="1" x14ac:dyDescent="0.2">
      <c r="A307" s="626" t="str">
        <f>'CONTEXTO E IDENTIFICACIÓN'!A118</f>
        <v>R64</v>
      </c>
      <c r="B307" s="285" t="s">
        <v>55</v>
      </c>
      <c r="C307" s="365" t="str">
        <f>'CONTEXTO E IDENTIFICACIÓN'!D$118</f>
        <v>Innovación y Gestión del Conocimiento Aplicado</v>
      </c>
      <c r="D307" s="365">
        <f>'CONTEXTO E IDENTIFICACIÓN'!F$118</f>
        <v>0</v>
      </c>
      <c r="E307" s="629" t="str">
        <f>'CONTEXTO E IDENTIFICACIÓN'!N118</f>
        <v xml:space="preserve">  </v>
      </c>
      <c r="F307" s="632" t="str">
        <f>'PROB E IMPACTO INHERENTE'!H72</f>
        <v/>
      </c>
      <c r="G307" s="635" t="str">
        <f>'PROB E IMPACTO INHERENTE'!P72</f>
        <v/>
      </c>
      <c r="H307" s="317">
        <v>1</v>
      </c>
      <c r="I307" s="286"/>
      <c r="J307" s="287"/>
      <c r="K307" s="287"/>
      <c r="L307" s="287" t="str">
        <f t="shared" si="89"/>
        <v xml:space="preserve">  </v>
      </c>
      <c r="M307" s="286"/>
      <c r="N307" s="288" t="s">
        <v>7</v>
      </c>
      <c r="O307" s="254"/>
      <c r="P307" s="251" t="str">
        <f>+IF(O307=FÓRMULAS!$E$4,FÓRMULAS!$F$4,IF(O307=FÓRMULAS!$E$5,FÓRMULAS!$F$5,IF(O307=FÓRMULAS!$E$6,FÓRMULAS!$F$6,"")))</f>
        <v/>
      </c>
      <c r="Q307" s="251" t="str">
        <f>+IF(OR(O307=FÓRMULAS!$O$4,O307=FÓRMULAS!$O$5),FÓRMULAS!$P$5,IF(O307=FÓRMULAS!$O$6,FÓRMULAS!$P$6,""))</f>
        <v/>
      </c>
      <c r="R307" s="254"/>
      <c r="S307" s="251" t="str">
        <f>+IF(R307=FÓRMULAS!$H$4,FÓRMULAS!$I$4,IF(R307=FÓRMULAS!$H$5,FÓRMULAS!$I$5,""))</f>
        <v/>
      </c>
      <c r="T307" s="259"/>
      <c r="U307" s="259"/>
      <c r="V307" s="259"/>
      <c r="W307" s="251" t="str">
        <f t="shared" ref="W307:W309" si="96">+IFERROR(P307+S307,"")</f>
        <v/>
      </c>
      <c r="X307" s="251"/>
      <c r="Y307" s="321"/>
      <c r="Z307" s="638" t="str">
        <f>+IF(X310="","",X310)</f>
        <v/>
      </c>
      <c r="AA307" s="641" t="str">
        <f t="shared" ref="AA307" si="97">+IF(Y310="","",Y310)</f>
        <v/>
      </c>
      <c r="AB307" s="324">
        <v>0</v>
      </c>
      <c r="AC307" s="288">
        <v>0</v>
      </c>
      <c r="AD307" s="288">
        <v>0</v>
      </c>
      <c r="AE307" s="288">
        <v>0</v>
      </c>
      <c r="AF307" s="289">
        <v>0</v>
      </c>
      <c r="AG307" s="281" t="s">
        <v>6</v>
      </c>
      <c r="AH307" s="24" t="s">
        <v>17</v>
      </c>
      <c r="AI307" s="24" t="s">
        <v>6</v>
      </c>
      <c r="AJ307" s="24" t="s">
        <v>6</v>
      </c>
      <c r="AK307" s="24" t="s">
        <v>6</v>
      </c>
      <c r="AL307" s="24" t="s">
        <v>25</v>
      </c>
      <c r="AM307" s="24" t="s">
        <v>103</v>
      </c>
      <c r="AN307" s="24" t="s">
        <v>87</v>
      </c>
      <c r="AO307" s="24" t="s">
        <v>89</v>
      </c>
      <c r="AP307" s="24" t="s">
        <v>91</v>
      </c>
      <c r="AQ307" s="24" t="s">
        <v>100</v>
      </c>
      <c r="AR307" s="386" t="s">
        <v>94</v>
      </c>
      <c r="AS307" s="386" t="s">
        <v>96</v>
      </c>
      <c r="AT307" s="386" t="s">
        <v>98</v>
      </c>
      <c r="AU307" s="24">
        <v>15</v>
      </c>
      <c r="AV307" s="24">
        <v>15</v>
      </c>
      <c r="AW307" s="24">
        <v>15</v>
      </c>
      <c r="AX307" s="24">
        <v>10</v>
      </c>
      <c r="AY307" s="24">
        <v>15</v>
      </c>
      <c r="AZ307" s="24">
        <v>15</v>
      </c>
      <c r="BA307" s="24">
        <v>10</v>
      </c>
      <c r="BB307" s="58">
        <v>95</v>
      </c>
      <c r="BC307" s="26" t="s">
        <v>138</v>
      </c>
      <c r="BD307" s="26" t="s">
        <v>138</v>
      </c>
      <c r="BE307" s="385">
        <v>0</v>
      </c>
      <c r="BF307" s="384">
        <v>0</v>
      </c>
      <c r="BG307" s="385">
        <v>1</v>
      </c>
      <c r="BH307" s="384">
        <v>0</v>
      </c>
      <c r="BI307" s="39"/>
      <c r="BJ307" s="39"/>
      <c r="BK307" s="39"/>
      <c r="BL307" s="39"/>
      <c r="BM307" s="39"/>
      <c r="BN307" s="39"/>
      <c r="BO307" s="39"/>
      <c r="BP307" s="39"/>
      <c r="BQ307" s="39"/>
      <c r="BR307" s="39"/>
      <c r="BS307" s="39"/>
      <c r="BT307" s="39"/>
      <c r="BU307" s="39"/>
      <c r="BV307" s="39"/>
      <c r="BW307" s="39"/>
      <c r="BX307" s="39"/>
      <c r="BY307" s="39"/>
      <c r="BZ307" s="39"/>
      <c r="CA307" s="39"/>
      <c r="CB307" s="39"/>
      <c r="CC307" s="39"/>
      <c r="CD307" s="39"/>
      <c r="CE307" s="39"/>
      <c r="CF307" s="39"/>
      <c r="CG307" s="39"/>
      <c r="CH307" s="39"/>
      <c r="CI307" s="39"/>
      <c r="CJ307" s="39"/>
      <c r="CK307" s="39"/>
      <c r="CL307" s="39"/>
      <c r="CM307" s="39"/>
      <c r="CN307" s="39"/>
      <c r="CO307" s="39"/>
      <c r="CP307" s="39"/>
      <c r="CQ307" s="39"/>
      <c r="CR307" s="39"/>
      <c r="CS307" s="39"/>
      <c r="CT307" s="39"/>
      <c r="CU307" s="39"/>
      <c r="CV307" s="39"/>
      <c r="CW307" s="39"/>
      <c r="CX307" s="39"/>
      <c r="CY307" s="39"/>
      <c r="CZ307" s="39"/>
      <c r="DA307" s="39"/>
      <c r="DB307" s="39"/>
      <c r="DC307" s="39"/>
      <c r="DD307" s="39"/>
      <c r="DE307" s="39"/>
      <c r="DF307" s="39"/>
      <c r="DG307" s="39"/>
      <c r="DH307" s="39"/>
      <c r="DI307" s="39"/>
      <c r="DJ307" s="39"/>
      <c r="DK307" s="39"/>
      <c r="DL307" s="39"/>
      <c r="DM307" s="39"/>
      <c r="DN307" s="39"/>
      <c r="DO307" s="39"/>
      <c r="DP307" s="39"/>
      <c r="DQ307" s="39"/>
      <c r="DR307" s="39"/>
      <c r="DS307" s="39"/>
      <c r="DT307" s="39"/>
      <c r="DU307" s="39"/>
      <c r="DV307" s="39"/>
      <c r="DW307" s="39"/>
      <c r="DX307" s="39"/>
    </row>
    <row r="308" spans="1:128" ht="16.5" hidden="1" customHeight="1" x14ac:dyDescent="0.2">
      <c r="A308" s="627"/>
      <c r="B308" s="216"/>
      <c r="C308" s="366" t="str">
        <f>'CONTEXTO E IDENTIFICACIÓN'!D$118</f>
        <v>Innovación y Gestión del Conocimiento Aplicado</v>
      </c>
      <c r="D308" s="366">
        <f>'CONTEXTO E IDENTIFICACIÓN'!F$118</f>
        <v>0</v>
      </c>
      <c r="E308" s="630"/>
      <c r="F308" s="633"/>
      <c r="G308" s="636"/>
      <c r="H308" s="318">
        <v>2</v>
      </c>
      <c r="I308" s="217"/>
      <c r="J308" s="215"/>
      <c r="K308" s="215"/>
      <c r="L308" s="275" t="str">
        <f t="shared" si="89"/>
        <v xml:space="preserve">  </v>
      </c>
      <c r="M308" s="215"/>
      <c r="N308" s="215"/>
      <c r="O308" s="255"/>
      <c r="P308" s="252" t="str">
        <f>+IF(O308=FÓRMULAS!$E$4,FÓRMULAS!$F$4,IF(O308=FÓRMULAS!$E$5,FÓRMULAS!$F$5,IF(O308=FÓRMULAS!$E$6,FÓRMULAS!$F$6,"")))</f>
        <v/>
      </c>
      <c r="Q308" s="252" t="str">
        <f>+IF(OR(O308=FÓRMULAS!$O$4,O308=FÓRMULAS!$O$5),FÓRMULAS!$P$5,IF(O308=FÓRMULAS!$O$6,FÓRMULAS!$P$6,""))</f>
        <v/>
      </c>
      <c r="R308" s="255"/>
      <c r="S308" s="252" t="str">
        <f>+IF(R308=FÓRMULAS!$H$4,FÓRMULAS!$I$4,IF(R308=FÓRMULAS!$H$5,FÓRMULAS!$I$5,""))</f>
        <v/>
      </c>
      <c r="T308" s="260"/>
      <c r="U308" s="260"/>
      <c r="V308" s="260"/>
      <c r="W308" s="252" t="str">
        <f t="shared" si="96"/>
        <v/>
      </c>
      <c r="X308" s="252"/>
      <c r="Y308" s="322"/>
      <c r="Z308" s="639"/>
      <c r="AA308" s="642"/>
      <c r="AB308" s="309"/>
      <c r="AC308" s="215"/>
      <c r="AD308" s="215"/>
      <c r="AE308" s="215"/>
      <c r="AF308" s="311"/>
      <c r="AG308" s="309"/>
      <c r="AH308" s="215"/>
      <c r="AI308" s="215"/>
      <c r="AJ308" s="215"/>
      <c r="AK308" s="215"/>
      <c r="AL308" s="215"/>
      <c r="AM308" s="215"/>
      <c r="AN308" s="217"/>
      <c r="AO308" s="217"/>
      <c r="AP308" s="217"/>
      <c r="AQ308" s="217"/>
      <c r="AR308" s="217"/>
      <c r="AS308" s="217"/>
      <c r="AT308" s="217"/>
      <c r="AU308" s="217"/>
      <c r="AV308" s="217"/>
      <c r="AW308" s="217"/>
      <c r="AX308" s="217"/>
      <c r="AY308" s="217"/>
      <c r="AZ308" s="217"/>
      <c r="BA308" s="217"/>
      <c r="BB308" s="217"/>
    </row>
    <row r="309" spans="1:128" ht="9.75" hidden="1" customHeight="1" x14ac:dyDescent="0.2">
      <c r="A309" s="627"/>
      <c r="B309" s="216"/>
      <c r="C309" s="366" t="str">
        <f>'CONTEXTO E IDENTIFICACIÓN'!D$118</f>
        <v>Innovación y Gestión del Conocimiento Aplicado</v>
      </c>
      <c r="D309" s="366">
        <f>'CONTEXTO E IDENTIFICACIÓN'!F$118</f>
        <v>0</v>
      </c>
      <c r="E309" s="630"/>
      <c r="F309" s="633"/>
      <c r="G309" s="636"/>
      <c r="H309" s="320">
        <v>3</v>
      </c>
      <c r="I309" s="219"/>
      <c r="J309" s="218"/>
      <c r="K309" s="218"/>
      <c r="L309" s="275" t="str">
        <f t="shared" si="89"/>
        <v xml:space="preserve">  </v>
      </c>
      <c r="M309" s="218"/>
      <c r="N309" s="218"/>
      <c r="O309" s="255"/>
      <c r="P309" s="252" t="str">
        <f>+IF(O309=FÓRMULAS!$E$4,FÓRMULAS!$F$4,IF(O309=FÓRMULAS!$E$5,FÓRMULAS!$F$5,IF(O309=FÓRMULAS!$E$6,FÓRMULAS!$F$6,"")))</f>
        <v/>
      </c>
      <c r="Q309" s="252" t="str">
        <f>+IF(OR(O309=FÓRMULAS!$O$4,O309=FÓRMULAS!$O$5),FÓRMULAS!$P$5,IF(O309=FÓRMULAS!$O$6,FÓRMULAS!$P$6,""))</f>
        <v/>
      </c>
      <c r="R309" s="255"/>
      <c r="S309" s="252" t="str">
        <f>+IF(R309=FÓRMULAS!$H$4,FÓRMULAS!$I$4,IF(R309=FÓRMULAS!$H$5,FÓRMULAS!$I$5,""))</f>
        <v/>
      </c>
      <c r="T309" s="260"/>
      <c r="U309" s="260"/>
      <c r="V309" s="260"/>
      <c r="W309" s="252" t="str">
        <f t="shared" si="96"/>
        <v/>
      </c>
      <c r="X309" s="252"/>
      <c r="Y309" s="322"/>
      <c r="Z309" s="639"/>
      <c r="AA309" s="642"/>
      <c r="AB309" s="310"/>
      <c r="AC309" s="218"/>
      <c r="AD309" s="218"/>
      <c r="AE309" s="218"/>
      <c r="AF309" s="312"/>
      <c r="AG309" s="310"/>
      <c r="AH309" s="218"/>
      <c r="AI309" s="218"/>
      <c r="AJ309" s="218"/>
      <c r="AK309" s="218"/>
      <c r="AL309" s="218"/>
      <c r="AM309" s="218"/>
      <c r="AN309" s="219"/>
      <c r="AO309" s="219"/>
      <c r="AP309" s="219"/>
      <c r="AQ309" s="219"/>
      <c r="AR309" s="219"/>
      <c r="AS309" s="219"/>
      <c r="AT309" s="219"/>
      <c r="AU309" s="219"/>
      <c r="AV309" s="219"/>
      <c r="AW309" s="219"/>
      <c r="AX309" s="219"/>
      <c r="AY309" s="219"/>
      <c r="AZ309" s="219"/>
      <c r="BA309" s="219"/>
      <c r="BB309" s="219"/>
    </row>
    <row r="310" spans="1:128" ht="30" hidden="1" customHeight="1" thickBot="1" x14ac:dyDescent="0.25">
      <c r="A310" s="628"/>
      <c r="B310" s="313"/>
      <c r="C310" s="367" t="str">
        <f>'CONTEXTO E IDENTIFICACIÓN'!D$118</f>
        <v>Innovación y Gestión del Conocimiento Aplicado</v>
      </c>
      <c r="D310" s="367">
        <f>'CONTEXTO E IDENTIFICACIÓN'!F$118</f>
        <v>0</v>
      </c>
      <c r="E310" s="631"/>
      <c r="F310" s="634"/>
      <c r="G310" s="637"/>
      <c r="H310" s="319">
        <v>4</v>
      </c>
      <c r="I310" s="314"/>
      <c r="J310" s="315"/>
      <c r="K310" s="315"/>
      <c r="L310" s="293" t="str">
        <f t="shared" si="89"/>
        <v xml:space="preserve">  </v>
      </c>
      <c r="M310" s="315"/>
      <c r="N310" s="315"/>
      <c r="O310" s="256"/>
      <c r="P310" s="253" t="str">
        <f>+IF(O310=FÓRMULAS!$E$4,FÓRMULAS!$F$4,IF(O310=FÓRMULAS!$E$5,FÓRMULAS!$F$5,IF(O310=FÓRMULAS!$E$6,FÓRMULAS!$F$6,"")))</f>
        <v/>
      </c>
      <c r="Q310" s="253" t="str">
        <f>+IF(OR(O310=FÓRMULAS!$O$4,O310=FÓRMULAS!$O$5),FÓRMULAS!$P$5,IF(O310=FÓRMULAS!$O$6,FÓRMULAS!$P$6,""))</f>
        <v/>
      </c>
      <c r="R310" s="256"/>
      <c r="S310" s="253" t="str">
        <f>+IF(R310=FÓRMULAS!$H$4,FÓRMULAS!$I$4,IF(R310=FÓRMULAS!$H$5,FÓRMULAS!$I$5,""))</f>
        <v/>
      </c>
      <c r="T310" s="261"/>
      <c r="U310" s="261"/>
      <c r="V310" s="261"/>
      <c r="W310" s="253" t="str">
        <f>+IFERROR(P310+S310,"")</f>
        <v/>
      </c>
      <c r="X310" s="253"/>
      <c r="Y310" s="323"/>
      <c r="Z310" s="640"/>
      <c r="AA310" s="643"/>
      <c r="AB310" s="330"/>
      <c r="AC310" s="315"/>
      <c r="AD310" s="315"/>
      <c r="AE310" s="315"/>
      <c r="AF310" s="316"/>
      <c r="AG310" s="309"/>
      <c r="AH310" s="215"/>
      <c r="AI310" s="215"/>
      <c r="AJ310" s="215"/>
      <c r="AK310" s="215"/>
      <c r="AL310" s="215"/>
      <c r="AM310" s="215"/>
      <c r="AN310" s="217"/>
      <c r="AO310" s="217"/>
      <c r="AP310" s="217"/>
      <c r="AQ310" s="217"/>
      <c r="AR310" s="217"/>
      <c r="AS310" s="217"/>
      <c r="AT310" s="217"/>
      <c r="AU310" s="217"/>
      <c r="AV310" s="217"/>
      <c r="AW310" s="217"/>
      <c r="AX310" s="217"/>
      <c r="AY310" s="217"/>
      <c r="AZ310" s="217"/>
      <c r="BA310" s="217"/>
      <c r="BB310" s="217"/>
      <c r="BC310" s="215"/>
      <c r="BD310" s="215"/>
      <c r="BE310" s="215"/>
      <c r="BF310" s="215"/>
      <c r="BG310" s="215"/>
      <c r="BH310" s="215"/>
    </row>
    <row r="311" spans="1:128" s="25" customFormat="1" ht="24" hidden="1" customHeight="1" x14ac:dyDescent="0.2">
      <c r="A311" s="626" t="str">
        <f>'CONTEXTO E IDENTIFICACIÓN'!A119</f>
        <v>R65</v>
      </c>
      <c r="B311" s="285" t="s">
        <v>55</v>
      </c>
      <c r="C311" s="365">
        <f>'CONTEXTO E IDENTIFICACIÓN'!D$119</f>
        <v>0</v>
      </c>
      <c r="D311" s="365">
        <f>'CONTEXTO E IDENTIFICACIÓN'!F$119</f>
        <v>0</v>
      </c>
      <c r="E311" s="629" t="str">
        <f>'CONTEXTO E IDENTIFICACIÓN'!N119</f>
        <v xml:space="preserve">  </v>
      </c>
      <c r="F311" s="632" t="str">
        <f>'PROB E IMPACTO INHERENTE'!H73</f>
        <v/>
      </c>
      <c r="G311" s="635" t="str">
        <f>'PROB E IMPACTO INHERENTE'!P73</f>
        <v/>
      </c>
      <c r="H311" s="317">
        <v>1</v>
      </c>
      <c r="I311" s="286"/>
      <c r="J311" s="287"/>
      <c r="K311" s="287"/>
      <c r="L311" s="287" t="str">
        <f t="shared" si="89"/>
        <v xml:space="preserve">  </v>
      </c>
      <c r="M311" s="286"/>
      <c r="N311" s="288" t="s">
        <v>7</v>
      </c>
      <c r="O311" s="254"/>
      <c r="P311" s="251" t="str">
        <f>+IF(O311=FÓRMULAS!$E$4,FÓRMULAS!$F$4,IF(O311=FÓRMULAS!$E$5,FÓRMULAS!$F$5,IF(O311=FÓRMULAS!$E$6,FÓRMULAS!$F$6,"")))</f>
        <v/>
      </c>
      <c r="Q311" s="251" t="str">
        <f>+IF(OR(O311=FÓRMULAS!$O$4,O311=FÓRMULAS!$O$5),FÓRMULAS!$P$5,IF(O311=FÓRMULAS!$O$6,FÓRMULAS!$P$6,""))</f>
        <v/>
      </c>
      <c r="R311" s="254"/>
      <c r="S311" s="251" t="str">
        <f>+IF(R311=FÓRMULAS!$H$4,FÓRMULAS!$I$4,IF(R311=FÓRMULAS!$H$5,FÓRMULAS!$I$5,""))</f>
        <v/>
      </c>
      <c r="T311" s="259"/>
      <c r="U311" s="259"/>
      <c r="V311" s="259"/>
      <c r="W311" s="251" t="str">
        <f t="shared" ref="W311:W313" si="98">+IFERROR(P311+S311,"")</f>
        <v/>
      </c>
      <c r="X311" s="251"/>
      <c r="Y311" s="321"/>
      <c r="Z311" s="638" t="str">
        <f>+IF(X314="","",X314)</f>
        <v/>
      </c>
      <c r="AA311" s="641" t="str">
        <f t="shared" ref="AA311" si="99">+IF(Y314="","",Y314)</f>
        <v/>
      </c>
      <c r="AB311" s="324">
        <v>0</v>
      </c>
      <c r="AC311" s="288">
        <v>0</v>
      </c>
      <c r="AD311" s="288">
        <v>0</v>
      </c>
      <c r="AE311" s="288">
        <v>0</v>
      </c>
      <c r="AF311" s="289">
        <v>0</v>
      </c>
      <c r="AG311" s="281" t="s">
        <v>6</v>
      </c>
      <c r="AH311" s="24" t="s">
        <v>17</v>
      </c>
      <c r="AI311" s="24" t="s">
        <v>6</v>
      </c>
      <c r="AJ311" s="24" t="s">
        <v>6</v>
      </c>
      <c r="AK311" s="24" t="s">
        <v>6</v>
      </c>
      <c r="AL311" s="24" t="s">
        <v>25</v>
      </c>
      <c r="AM311" s="24" t="s">
        <v>103</v>
      </c>
      <c r="AN311" s="24" t="s">
        <v>87</v>
      </c>
      <c r="AO311" s="24" t="s">
        <v>89</v>
      </c>
      <c r="AP311" s="24" t="s">
        <v>91</v>
      </c>
      <c r="AQ311" s="24" t="s">
        <v>100</v>
      </c>
      <c r="AR311" s="386" t="s">
        <v>94</v>
      </c>
      <c r="AS311" s="386" t="s">
        <v>96</v>
      </c>
      <c r="AT311" s="386" t="s">
        <v>98</v>
      </c>
      <c r="AU311" s="24">
        <v>15</v>
      </c>
      <c r="AV311" s="24">
        <v>15</v>
      </c>
      <c r="AW311" s="24">
        <v>15</v>
      </c>
      <c r="AX311" s="24">
        <v>10</v>
      </c>
      <c r="AY311" s="24">
        <v>15</v>
      </c>
      <c r="AZ311" s="24">
        <v>15</v>
      </c>
      <c r="BA311" s="24">
        <v>10</v>
      </c>
      <c r="BB311" s="58">
        <v>95</v>
      </c>
      <c r="BC311" s="26" t="s">
        <v>138</v>
      </c>
      <c r="BD311" s="26" t="s">
        <v>138</v>
      </c>
      <c r="BE311" s="385">
        <v>0</v>
      </c>
      <c r="BF311" s="384">
        <v>0</v>
      </c>
      <c r="BG311" s="385">
        <v>1</v>
      </c>
      <c r="BH311" s="384">
        <v>0</v>
      </c>
      <c r="BI311" s="39"/>
      <c r="BJ311" s="39"/>
      <c r="BK311" s="39"/>
      <c r="BL311" s="39"/>
      <c r="BM311" s="39"/>
      <c r="BN311" s="39"/>
      <c r="BO311" s="39"/>
      <c r="BP311" s="39"/>
      <c r="BQ311" s="39"/>
      <c r="BR311" s="39"/>
      <c r="BS311" s="39"/>
      <c r="BT311" s="39"/>
      <c r="BU311" s="39"/>
      <c r="BV311" s="39"/>
      <c r="BW311" s="39"/>
      <c r="BX311" s="39"/>
      <c r="BY311" s="39"/>
      <c r="BZ311" s="39"/>
      <c r="CA311" s="39"/>
      <c r="CB311" s="39"/>
      <c r="CC311" s="39"/>
      <c r="CD311" s="39"/>
      <c r="CE311" s="39"/>
      <c r="CF311" s="39"/>
      <c r="CG311" s="39"/>
      <c r="CH311" s="39"/>
      <c r="CI311" s="39"/>
      <c r="CJ311" s="39"/>
      <c r="CK311" s="39"/>
      <c r="CL311" s="39"/>
      <c r="CM311" s="39"/>
      <c r="CN311" s="39"/>
      <c r="CO311" s="39"/>
      <c r="CP311" s="39"/>
      <c r="CQ311" s="39"/>
      <c r="CR311" s="39"/>
      <c r="CS311" s="39"/>
      <c r="CT311" s="39"/>
      <c r="CU311" s="39"/>
      <c r="CV311" s="39"/>
      <c r="CW311" s="39"/>
      <c r="CX311" s="39"/>
      <c r="CY311" s="39"/>
      <c r="CZ311" s="39"/>
      <c r="DA311" s="39"/>
      <c r="DB311" s="39"/>
      <c r="DC311" s="39"/>
      <c r="DD311" s="39"/>
      <c r="DE311" s="39"/>
      <c r="DF311" s="39"/>
      <c r="DG311" s="39"/>
      <c r="DH311" s="39"/>
      <c r="DI311" s="39"/>
      <c r="DJ311" s="39"/>
      <c r="DK311" s="39"/>
      <c r="DL311" s="39"/>
      <c r="DM311" s="39"/>
      <c r="DN311" s="39"/>
      <c r="DO311" s="39"/>
      <c r="DP311" s="39"/>
      <c r="DQ311" s="39"/>
      <c r="DR311" s="39"/>
      <c r="DS311" s="39"/>
      <c r="DT311" s="39"/>
      <c r="DU311" s="39"/>
      <c r="DV311" s="39"/>
      <c r="DW311" s="39"/>
      <c r="DX311" s="39"/>
    </row>
    <row r="312" spans="1:128" ht="16.5" hidden="1" customHeight="1" x14ac:dyDescent="0.2">
      <c r="A312" s="627"/>
      <c r="B312" s="216"/>
      <c r="C312" s="366">
        <f>'CONTEXTO E IDENTIFICACIÓN'!D$119</f>
        <v>0</v>
      </c>
      <c r="D312" s="366">
        <f>'CONTEXTO E IDENTIFICACIÓN'!F$119</f>
        <v>0</v>
      </c>
      <c r="E312" s="630"/>
      <c r="F312" s="633"/>
      <c r="G312" s="636"/>
      <c r="H312" s="318">
        <v>2</v>
      </c>
      <c r="I312" s="217"/>
      <c r="J312" s="215"/>
      <c r="K312" s="215"/>
      <c r="L312" s="275" t="str">
        <f t="shared" si="89"/>
        <v xml:space="preserve">  </v>
      </c>
      <c r="M312" s="215"/>
      <c r="N312" s="215"/>
      <c r="O312" s="255"/>
      <c r="P312" s="252" t="str">
        <f>+IF(O312=FÓRMULAS!$E$4,FÓRMULAS!$F$4,IF(O312=FÓRMULAS!$E$5,FÓRMULAS!$F$5,IF(O312=FÓRMULAS!$E$6,FÓRMULAS!$F$6,"")))</f>
        <v/>
      </c>
      <c r="Q312" s="252" t="str">
        <f>+IF(OR(O312=FÓRMULAS!$O$4,O312=FÓRMULAS!$O$5),FÓRMULAS!$P$5,IF(O312=FÓRMULAS!$O$6,FÓRMULAS!$P$6,""))</f>
        <v/>
      </c>
      <c r="R312" s="255"/>
      <c r="S312" s="252" t="str">
        <f>+IF(R312=FÓRMULAS!$H$4,FÓRMULAS!$I$4,IF(R312=FÓRMULAS!$H$5,FÓRMULAS!$I$5,""))</f>
        <v/>
      </c>
      <c r="T312" s="260"/>
      <c r="U312" s="260"/>
      <c r="V312" s="260"/>
      <c r="W312" s="252" t="str">
        <f t="shared" si="98"/>
        <v/>
      </c>
      <c r="X312" s="252"/>
      <c r="Y312" s="322"/>
      <c r="Z312" s="639"/>
      <c r="AA312" s="642"/>
      <c r="AB312" s="309"/>
      <c r="AC312" s="215"/>
      <c r="AD312" s="215"/>
      <c r="AE312" s="215"/>
      <c r="AF312" s="311"/>
      <c r="AG312" s="309"/>
      <c r="AH312" s="215"/>
      <c r="AI312" s="215"/>
      <c r="AJ312" s="215"/>
      <c r="AK312" s="215"/>
      <c r="AL312" s="215"/>
      <c r="AM312" s="215"/>
      <c r="AN312" s="217"/>
      <c r="AO312" s="217"/>
      <c r="AP312" s="217"/>
      <c r="AQ312" s="217"/>
      <c r="AR312" s="217"/>
      <c r="AS312" s="217"/>
      <c r="AT312" s="217"/>
      <c r="AU312" s="217"/>
      <c r="AV312" s="217"/>
      <c r="AW312" s="217"/>
      <c r="AX312" s="217"/>
      <c r="AY312" s="217"/>
      <c r="AZ312" s="217"/>
      <c r="BA312" s="217"/>
      <c r="BB312" s="217"/>
    </row>
    <row r="313" spans="1:128" ht="20.25" hidden="1" customHeight="1" x14ac:dyDescent="0.2">
      <c r="A313" s="627"/>
      <c r="B313" s="216"/>
      <c r="C313" s="366">
        <f>'CONTEXTO E IDENTIFICACIÓN'!D$119</f>
        <v>0</v>
      </c>
      <c r="D313" s="366">
        <f>'CONTEXTO E IDENTIFICACIÓN'!F$119</f>
        <v>0</v>
      </c>
      <c r="E313" s="630"/>
      <c r="F313" s="633"/>
      <c r="G313" s="636"/>
      <c r="H313" s="320">
        <v>3</v>
      </c>
      <c r="I313" s="219"/>
      <c r="J313" s="218"/>
      <c r="K313" s="218"/>
      <c r="L313" s="275" t="str">
        <f t="shared" si="89"/>
        <v xml:space="preserve">  </v>
      </c>
      <c r="M313" s="218"/>
      <c r="N313" s="218"/>
      <c r="O313" s="255"/>
      <c r="P313" s="252" t="str">
        <f>+IF(O313=FÓRMULAS!$E$4,FÓRMULAS!$F$4,IF(O313=FÓRMULAS!$E$5,FÓRMULAS!$F$5,IF(O313=FÓRMULAS!$E$6,FÓRMULAS!$F$6,"")))</f>
        <v/>
      </c>
      <c r="Q313" s="252" t="str">
        <f>+IF(OR(O313=FÓRMULAS!$O$4,O313=FÓRMULAS!$O$5),FÓRMULAS!$P$5,IF(O313=FÓRMULAS!$O$6,FÓRMULAS!$P$6,""))</f>
        <v/>
      </c>
      <c r="R313" s="255"/>
      <c r="S313" s="252" t="str">
        <f>+IF(R313=FÓRMULAS!$H$4,FÓRMULAS!$I$4,IF(R313=FÓRMULAS!$H$5,FÓRMULAS!$I$5,""))</f>
        <v/>
      </c>
      <c r="T313" s="260"/>
      <c r="U313" s="260"/>
      <c r="V313" s="260"/>
      <c r="W313" s="252" t="str">
        <f t="shared" si="98"/>
        <v/>
      </c>
      <c r="X313" s="252"/>
      <c r="Y313" s="322"/>
      <c r="Z313" s="639"/>
      <c r="AA313" s="642"/>
      <c r="AB313" s="310"/>
      <c r="AC313" s="218"/>
      <c r="AD313" s="218"/>
      <c r="AE313" s="218"/>
      <c r="AF313" s="312"/>
      <c r="AG313" s="310"/>
      <c r="AH313" s="218"/>
      <c r="AI313" s="218"/>
      <c r="AJ313" s="218"/>
      <c r="AK313" s="218"/>
      <c r="AL313" s="218"/>
      <c r="AM313" s="218"/>
      <c r="AN313" s="219"/>
      <c r="AO313" s="219"/>
      <c r="AP313" s="219"/>
      <c r="AQ313" s="219"/>
      <c r="AR313" s="219"/>
      <c r="AS313" s="219"/>
      <c r="AT313" s="219"/>
      <c r="AU313" s="219"/>
      <c r="AV313" s="219"/>
      <c r="AW313" s="219"/>
      <c r="AX313" s="219"/>
      <c r="AY313" s="219"/>
      <c r="AZ313" s="219"/>
      <c r="BA313" s="219"/>
      <c r="BB313" s="219"/>
    </row>
    <row r="314" spans="1:128" ht="21.75" hidden="1" customHeight="1" thickBot="1" x14ac:dyDescent="0.25">
      <c r="A314" s="628"/>
      <c r="B314" s="313"/>
      <c r="C314" s="367">
        <f>'CONTEXTO E IDENTIFICACIÓN'!D$119</f>
        <v>0</v>
      </c>
      <c r="D314" s="367">
        <f>'CONTEXTO E IDENTIFICACIÓN'!F$119</f>
        <v>0</v>
      </c>
      <c r="E314" s="631"/>
      <c r="F314" s="634"/>
      <c r="G314" s="637"/>
      <c r="H314" s="319">
        <v>4</v>
      </c>
      <c r="I314" s="314"/>
      <c r="J314" s="315"/>
      <c r="K314" s="315"/>
      <c r="L314" s="293" t="str">
        <f t="shared" si="89"/>
        <v xml:space="preserve">  </v>
      </c>
      <c r="M314" s="315"/>
      <c r="N314" s="315"/>
      <c r="O314" s="256"/>
      <c r="P314" s="253" t="str">
        <f>+IF(O314=FÓRMULAS!$E$4,FÓRMULAS!$F$4,IF(O314=FÓRMULAS!$E$5,FÓRMULAS!$F$5,IF(O314=FÓRMULAS!$E$6,FÓRMULAS!$F$6,"")))</f>
        <v/>
      </c>
      <c r="Q314" s="253" t="str">
        <f>+IF(OR(O314=FÓRMULAS!$O$4,O314=FÓRMULAS!$O$5),FÓRMULAS!$P$5,IF(O314=FÓRMULAS!$O$6,FÓRMULAS!$P$6,""))</f>
        <v/>
      </c>
      <c r="R314" s="256"/>
      <c r="S314" s="253" t="str">
        <f>+IF(R314=FÓRMULAS!$H$4,FÓRMULAS!$I$4,IF(R314=FÓRMULAS!$H$5,FÓRMULAS!$I$5,""))</f>
        <v/>
      </c>
      <c r="T314" s="261"/>
      <c r="U314" s="261"/>
      <c r="V314" s="261"/>
      <c r="W314" s="253" t="str">
        <f>+IFERROR(P314+S314,"")</f>
        <v/>
      </c>
      <c r="X314" s="253"/>
      <c r="Y314" s="323"/>
      <c r="Z314" s="640"/>
      <c r="AA314" s="643"/>
      <c r="AB314" s="330"/>
      <c r="AC314" s="315"/>
      <c r="AD314" s="315"/>
      <c r="AE314" s="315"/>
      <c r="AF314" s="316"/>
      <c r="AG314" s="309"/>
      <c r="AH314" s="215"/>
      <c r="AI314" s="215"/>
      <c r="AJ314" s="215"/>
      <c r="AK314" s="215"/>
      <c r="AL314" s="215"/>
      <c r="AM314" s="215"/>
      <c r="AN314" s="217"/>
      <c r="AO314" s="217"/>
      <c r="AP314" s="217"/>
      <c r="AQ314" s="217"/>
      <c r="AR314" s="217"/>
      <c r="AS314" s="217"/>
      <c r="AT314" s="217"/>
      <c r="AU314" s="217"/>
      <c r="AV314" s="217"/>
      <c r="AW314" s="217"/>
      <c r="AX314" s="217"/>
      <c r="AY314" s="217"/>
      <c r="AZ314" s="217"/>
      <c r="BA314" s="217"/>
      <c r="BB314" s="217"/>
      <c r="BC314" s="215"/>
      <c r="BD314" s="215"/>
      <c r="BE314" s="215"/>
      <c r="BF314" s="215"/>
      <c r="BG314" s="215"/>
      <c r="BH314" s="215"/>
    </row>
  </sheetData>
  <sheetProtection insertColumns="0" insertRows="0" insertHyperlinks="0" deleteColumns="0" deleteRows="0"/>
  <autoFilter ref="A54:DX314" xr:uid="{00000000-0009-0000-0000-000006000000}"/>
  <mergeCells count="483">
    <mergeCell ref="C53:H53"/>
    <mergeCell ref="BK53:BM53"/>
    <mergeCell ref="AB52:AF53"/>
    <mergeCell ref="AA75:AA78"/>
    <mergeCell ref="Z79:Z82"/>
    <mergeCell ref="AA79:AA82"/>
    <mergeCell ref="Z63:Z66"/>
    <mergeCell ref="AA63:AA66"/>
    <mergeCell ref="Z67:Z70"/>
    <mergeCell ref="AA67:AA70"/>
    <mergeCell ref="Z55:Z58"/>
    <mergeCell ref="AA55:AA58"/>
    <mergeCell ref="Z59:Z62"/>
    <mergeCell ref="AA59:AA62"/>
    <mergeCell ref="BF55:BF57"/>
    <mergeCell ref="BH55:BH57"/>
    <mergeCell ref="W52:W53"/>
    <mergeCell ref="X52:X53"/>
    <mergeCell ref="Y52:Y53"/>
    <mergeCell ref="Z52:AA53"/>
    <mergeCell ref="Z183:Z186"/>
    <mergeCell ref="AA183:AA186"/>
    <mergeCell ref="Z187:Z190"/>
    <mergeCell ref="AA187:AA190"/>
    <mergeCell ref="AA167:AA170"/>
    <mergeCell ref="Z139:Z142"/>
    <mergeCell ref="AA139:AA142"/>
    <mergeCell ref="Z143:Z146"/>
    <mergeCell ref="AA143:AA146"/>
    <mergeCell ref="Z147:Z150"/>
    <mergeCell ref="AA147:AA150"/>
    <mergeCell ref="Z159:Z162"/>
    <mergeCell ref="AA159:AA162"/>
    <mergeCell ref="Z167:Z170"/>
    <mergeCell ref="Z191:Z194"/>
    <mergeCell ref="AA191:AA194"/>
    <mergeCell ref="Z195:Z198"/>
    <mergeCell ref="AA195:AA198"/>
    <mergeCell ref="Z199:Z202"/>
    <mergeCell ref="AA199:AA202"/>
    <mergeCell ref="Z203:Z206"/>
    <mergeCell ref="AA203:AA206"/>
    <mergeCell ref="Z207:Z210"/>
    <mergeCell ref="AA207:AA210"/>
    <mergeCell ref="Z239:Z242"/>
    <mergeCell ref="AA239:AA242"/>
    <mergeCell ref="Z243:Z246"/>
    <mergeCell ref="AA243:AA246"/>
    <mergeCell ref="Z231:Z234"/>
    <mergeCell ref="AA231:AA234"/>
    <mergeCell ref="Z235:Z238"/>
    <mergeCell ref="AA235:AA238"/>
    <mergeCell ref="Z219:Z222"/>
    <mergeCell ref="AA219:AA222"/>
    <mergeCell ref="Z271:Z274"/>
    <mergeCell ref="AA271:AA274"/>
    <mergeCell ref="Z267:Z270"/>
    <mergeCell ref="AA267:AA270"/>
    <mergeCell ref="Z255:Z258"/>
    <mergeCell ref="AA255:AA258"/>
    <mergeCell ref="Z259:Z262"/>
    <mergeCell ref="AA259:AA262"/>
    <mergeCell ref="Z247:Z250"/>
    <mergeCell ref="AA247:AA250"/>
    <mergeCell ref="Z251:Z254"/>
    <mergeCell ref="AA251:AA254"/>
    <mergeCell ref="Z291:Z294"/>
    <mergeCell ref="AA291:AA294"/>
    <mergeCell ref="Z283:Z286"/>
    <mergeCell ref="AA283:AA286"/>
    <mergeCell ref="Z287:Z290"/>
    <mergeCell ref="AA287:AA290"/>
    <mergeCell ref="Z275:Z278"/>
    <mergeCell ref="AA275:AA278"/>
    <mergeCell ref="Z279:Z282"/>
    <mergeCell ref="AA279:AA282"/>
    <mergeCell ref="F287:F290"/>
    <mergeCell ref="G287:G290"/>
    <mergeCell ref="F291:F294"/>
    <mergeCell ref="G291:G294"/>
    <mergeCell ref="I53:M53"/>
    <mergeCell ref="O52:V52"/>
    <mergeCell ref="O53:S53"/>
    <mergeCell ref="T53:V53"/>
    <mergeCell ref="F267:F270"/>
    <mergeCell ref="G267:G270"/>
    <mergeCell ref="F271:F274"/>
    <mergeCell ref="G271:G274"/>
    <mergeCell ref="F275:F278"/>
    <mergeCell ref="G275:G278"/>
    <mergeCell ref="F279:F282"/>
    <mergeCell ref="G279:G282"/>
    <mergeCell ref="F283:F286"/>
    <mergeCell ref="G283:G286"/>
    <mergeCell ref="F247:F250"/>
    <mergeCell ref="F203:F206"/>
    <mergeCell ref="G203:G206"/>
    <mergeCell ref="F207:F210"/>
    <mergeCell ref="G207:G210"/>
    <mergeCell ref="G247:G250"/>
    <mergeCell ref="F183:F186"/>
    <mergeCell ref="G183:G186"/>
    <mergeCell ref="F187:F190"/>
    <mergeCell ref="G187:G190"/>
    <mergeCell ref="F191:F194"/>
    <mergeCell ref="G191:G194"/>
    <mergeCell ref="F195:F198"/>
    <mergeCell ref="G195:G198"/>
    <mergeCell ref="F199:F202"/>
    <mergeCell ref="G199:G202"/>
    <mergeCell ref="E267:E270"/>
    <mergeCell ref="E271:E274"/>
    <mergeCell ref="E275:E278"/>
    <mergeCell ref="E279:E282"/>
    <mergeCell ref="E283:E286"/>
    <mergeCell ref="E287:E290"/>
    <mergeCell ref="E291:E294"/>
    <mergeCell ref="F2:AF5"/>
    <mergeCell ref="F55:F58"/>
    <mergeCell ref="F59:F62"/>
    <mergeCell ref="F63:F66"/>
    <mergeCell ref="G55:G58"/>
    <mergeCell ref="G59:G62"/>
    <mergeCell ref="G63:G66"/>
    <mergeCell ref="F67:F70"/>
    <mergeCell ref="G67:G70"/>
    <mergeCell ref="F71:F74"/>
    <mergeCell ref="G71:G74"/>
    <mergeCell ref="F75:F78"/>
    <mergeCell ref="G75:G78"/>
    <mergeCell ref="F79:F82"/>
    <mergeCell ref="G79:G82"/>
    <mergeCell ref="F83:F86"/>
    <mergeCell ref="G83:G86"/>
    <mergeCell ref="E183:E186"/>
    <mergeCell ref="E187:E190"/>
    <mergeCell ref="E191:E194"/>
    <mergeCell ref="E195:E198"/>
    <mergeCell ref="E199:E202"/>
    <mergeCell ref="E203:E206"/>
    <mergeCell ref="E207:E210"/>
    <mergeCell ref="E211:E214"/>
    <mergeCell ref="E215:E218"/>
    <mergeCell ref="A271:A274"/>
    <mergeCell ref="A275:A278"/>
    <mergeCell ref="A279:A282"/>
    <mergeCell ref="A283:A286"/>
    <mergeCell ref="A287:A290"/>
    <mergeCell ref="A291:A294"/>
    <mergeCell ref="E55:E58"/>
    <mergeCell ref="E59:E62"/>
    <mergeCell ref="E63:E66"/>
    <mergeCell ref="E67:E70"/>
    <mergeCell ref="E71:E74"/>
    <mergeCell ref="E75:E78"/>
    <mergeCell ref="E79:E82"/>
    <mergeCell ref="E83:E86"/>
    <mergeCell ref="E87:E90"/>
    <mergeCell ref="E91:E94"/>
    <mergeCell ref="E95:E98"/>
    <mergeCell ref="E99:E102"/>
    <mergeCell ref="E103:E106"/>
    <mergeCell ref="E107:E110"/>
    <mergeCell ref="E111:E114"/>
    <mergeCell ref="E115:E118"/>
    <mergeCell ref="E119:E122"/>
    <mergeCell ref="E123:E126"/>
    <mergeCell ref="A215:A218"/>
    <mergeCell ref="A219:A222"/>
    <mergeCell ref="A247:A250"/>
    <mergeCell ref="A251:A254"/>
    <mergeCell ref="A255:A258"/>
    <mergeCell ref="A259:A262"/>
    <mergeCell ref="A263:A266"/>
    <mergeCell ref="A267:A270"/>
    <mergeCell ref="A211:A214"/>
    <mergeCell ref="A227:A230"/>
    <mergeCell ref="A223:A226"/>
    <mergeCell ref="A231:A234"/>
    <mergeCell ref="A235:A238"/>
    <mergeCell ref="A239:A242"/>
    <mergeCell ref="A243:A246"/>
    <mergeCell ref="A55:A58"/>
    <mergeCell ref="A59:A62"/>
    <mergeCell ref="A63:A66"/>
    <mergeCell ref="BH63:BH65"/>
    <mergeCell ref="A67:A70"/>
    <mergeCell ref="BF63:BF65"/>
    <mergeCell ref="BF59:BF61"/>
    <mergeCell ref="BH59:BH61"/>
    <mergeCell ref="BF71:BF73"/>
    <mergeCell ref="BH71:BH73"/>
    <mergeCell ref="BF67:BF70"/>
    <mergeCell ref="BH67:BH70"/>
    <mergeCell ref="A71:A74"/>
    <mergeCell ref="Z71:Z74"/>
    <mergeCell ref="AA71:AA74"/>
    <mergeCell ref="A75:A78"/>
    <mergeCell ref="A79:A82"/>
    <mergeCell ref="A83:A86"/>
    <mergeCell ref="A87:A90"/>
    <mergeCell ref="A91:A94"/>
    <mergeCell ref="Z83:Z86"/>
    <mergeCell ref="AA83:AA86"/>
    <mergeCell ref="Z87:Z90"/>
    <mergeCell ref="AA87:AA90"/>
    <mergeCell ref="Z75:Z78"/>
    <mergeCell ref="F87:F90"/>
    <mergeCell ref="G87:G90"/>
    <mergeCell ref="F91:F94"/>
    <mergeCell ref="G91:G94"/>
    <mergeCell ref="AA91:AA94"/>
    <mergeCell ref="Z91:Z94"/>
    <mergeCell ref="G111:G114"/>
    <mergeCell ref="F115:F118"/>
    <mergeCell ref="G115:G118"/>
    <mergeCell ref="BF95:BF96"/>
    <mergeCell ref="BH95:BH96"/>
    <mergeCell ref="BF91:BF92"/>
    <mergeCell ref="BH91:BH92"/>
    <mergeCell ref="A95:A98"/>
    <mergeCell ref="A99:A102"/>
    <mergeCell ref="A103:A106"/>
    <mergeCell ref="F95:F98"/>
    <mergeCell ref="G95:G98"/>
    <mergeCell ref="F99:F102"/>
    <mergeCell ref="G99:G102"/>
    <mergeCell ref="F103:F106"/>
    <mergeCell ref="G103:G106"/>
    <mergeCell ref="AA95:AA98"/>
    <mergeCell ref="AA99:AA102"/>
    <mergeCell ref="Z103:Z106"/>
    <mergeCell ref="AA103:AA106"/>
    <mergeCell ref="Z95:Z98"/>
    <mergeCell ref="Z99:Z102"/>
    <mergeCell ref="BF107:BF108"/>
    <mergeCell ref="BF127:BF129"/>
    <mergeCell ref="BH127:BH129"/>
    <mergeCell ref="BH119:BH121"/>
    <mergeCell ref="BF119:BF121"/>
    <mergeCell ref="BH107:BH108"/>
    <mergeCell ref="BH103:BH104"/>
    <mergeCell ref="BF103:BF104"/>
    <mergeCell ref="A107:A110"/>
    <mergeCell ref="F107:F110"/>
    <mergeCell ref="G107:G110"/>
    <mergeCell ref="BF115:BF117"/>
    <mergeCell ref="BH115:BH117"/>
    <mergeCell ref="BF111:BF112"/>
    <mergeCell ref="BH111:BH112"/>
    <mergeCell ref="A111:A114"/>
    <mergeCell ref="A115:A118"/>
    <mergeCell ref="AA111:AA114"/>
    <mergeCell ref="AA107:AA110"/>
    <mergeCell ref="AA115:AA118"/>
    <mergeCell ref="Z111:Z114"/>
    <mergeCell ref="Z107:Z110"/>
    <mergeCell ref="Z115:Z118"/>
    <mergeCell ref="F111:F114"/>
    <mergeCell ref="A123:A126"/>
    <mergeCell ref="A127:A130"/>
    <mergeCell ref="F123:F126"/>
    <mergeCell ref="G123:G126"/>
    <mergeCell ref="F127:F130"/>
    <mergeCell ref="G127:G130"/>
    <mergeCell ref="A119:A122"/>
    <mergeCell ref="E127:E130"/>
    <mergeCell ref="AA127:AA130"/>
    <mergeCell ref="AA123:AA126"/>
    <mergeCell ref="Z127:Z130"/>
    <mergeCell ref="Z123:Z126"/>
    <mergeCell ref="F119:F122"/>
    <mergeCell ref="G119:G122"/>
    <mergeCell ref="Z119:Z122"/>
    <mergeCell ref="AA119:AA122"/>
    <mergeCell ref="BF135:BF136"/>
    <mergeCell ref="BH135:BH136"/>
    <mergeCell ref="BF131:BF132"/>
    <mergeCell ref="BH131:BH132"/>
    <mergeCell ref="A131:A134"/>
    <mergeCell ref="A135:A138"/>
    <mergeCell ref="A139:A142"/>
    <mergeCell ref="A143:A146"/>
    <mergeCell ref="E139:E142"/>
    <mergeCell ref="E143:E146"/>
    <mergeCell ref="F131:F134"/>
    <mergeCell ref="G131:G134"/>
    <mergeCell ref="F135:F138"/>
    <mergeCell ref="G135:G138"/>
    <mergeCell ref="F139:F142"/>
    <mergeCell ref="G139:G142"/>
    <mergeCell ref="F143:F146"/>
    <mergeCell ref="E131:E134"/>
    <mergeCell ref="E135:E138"/>
    <mergeCell ref="Z131:Z134"/>
    <mergeCell ref="AA131:AA134"/>
    <mergeCell ref="Z135:Z138"/>
    <mergeCell ref="AA135:AA138"/>
    <mergeCell ref="BF147:BF148"/>
    <mergeCell ref="BH147:BH148"/>
    <mergeCell ref="BH143:BH144"/>
    <mergeCell ref="BF143:BF144"/>
    <mergeCell ref="A147:A150"/>
    <mergeCell ref="E147:E150"/>
    <mergeCell ref="G143:G146"/>
    <mergeCell ref="F147:F150"/>
    <mergeCell ref="G147:G150"/>
    <mergeCell ref="BH171:BH172"/>
    <mergeCell ref="BF151:BF154"/>
    <mergeCell ref="BH151:BH154"/>
    <mergeCell ref="A151:A154"/>
    <mergeCell ref="A155:A158"/>
    <mergeCell ref="A159:A162"/>
    <mergeCell ref="A163:A166"/>
    <mergeCell ref="A167:A170"/>
    <mergeCell ref="A171:A174"/>
    <mergeCell ref="F151:F154"/>
    <mergeCell ref="G151:G154"/>
    <mergeCell ref="F155:F158"/>
    <mergeCell ref="G155:G158"/>
    <mergeCell ref="F159:F162"/>
    <mergeCell ref="G159:G162"/>
    <mergeCell ref="F163:F166"/>
    <mergeCell ref="G163:G166"/>
    <mergeCell ref="F167:F170"/>
    <mergeCell ref="G167:G170"/>
    <mergeCell ref="F171:F174"/>
    <mergeCell ref="G171:G174"/>
    <mergeCell ref="Z151:Z154"/>
    <mergeCell ref="AA151:AA154"/>
    <mergeCell ref="Z155:Z158"/>
    <mergeCell ref="E151:E154"/>
    <mergeCell ref="E159:E162"/>
    <mergeCell ref="E155:E158"/>
    <mergeCell ref="E163:E166"/>
    <mergeCell ref="E167:E170"/>
    <mergeCell ref="E171:E174"/>
    <mergeCell ref="E175:E178"/>
    <mergeCell ref="BF179:BF182"/>
    <mergeCell ref="BF171:BF172"/>
    <mergeCell ref="F175:F178"/>
    <mergeCell ref="G175:G178"/>
    <mergeCell ref="F179:F182"/>
    <mergeCell ref="G179:G182"/>
    <mergeCell ref="AA155:AA158"/>
    <mergeCell ref="Z163:Z166"/>
    <mergeCell ref="AA163:AA166"/>
    <mergeCell ref="Z171:Z174"/>
    <mergeCell ref="AA171:AA174"/>
    <mergeCell ref="Z175:Z178"/>
    <mergeCell ref="AA175:AA178"/>
    <mergeCell ref="BF207:BF209"/>
    <mergeCell ref="F211:F214"/>
    <mergeCell ref="G211:G214"/>
    <mergeCell ref="Z211:Z214"/>
    <mergeCell ref="AA211:AA214"/>
    <mergeCell ref="BH179:BH182"/>
    <mergeCell ref="BH175:BH176"/>
    <mergeCell ref="A179:A182"/>
    <mergeCell ref="BF175:BF176"/>
    <mergeCell ref="E179:E182"/>
    <mergeCell ref="Z179:Z182"/>
    <mergeCell ref="AA179:AA182"/>
    <mergeCell ref="BF203:BF205"/>
    <mergeCell ref="BH203:BH205"/>
    <mergeCell ref="BF195:BF196"/>
    <mergeCell ref="BH195:BH196"/>
    <mergeCell ref="A175:A178"/>
    <mergeCell ref="A183:A186"/>
    <mergeCell ref="A187:A190"/>
    <mergeCell ref="A191:A194"/>
    <mergeCell ref="A195:A198"/>
    <mergeCell ref="A199:A202"/>
    <mergeCell ref="A203:A206"/>
    <mergeCell ref="A207:A210"/>
    <mergeCell ref="E227:E230"/>
    <mergeCell ref="F227:F230"/>
    <mergeCell ref="G227:G230"/>
    <mergeCell ref="Z227:Z230"/>
    <mergeCell ref="AA227:AA230"/>
    <mergeCell ref="BF219:BF220"/>
    <mergeCell ref="BH219:BH220"/>
    <mergeCell ref="BF215:BF216"/>
    <mergeCell ref="BH215:BH216"/>
    <mergeCell ref="E219:E222"/>
    <mergeCell ref="E223:E226"/>
    <mergeCell ref="F215:F218"/>
    <mergeCell ref="G215:G218"/>
    <mergeCell ref="F219:F222"/>
    <mergeCell ref="G219:G222"/>
    <mergeCell ref="F223:F226"/>
    <mergeCell ref="G223:G226"/>
    <mergeCell ref="Z223:Z226"/>
    <mergeCell ref="AA223:AA226"/>
    <mergeCell ref="Z215:Z218"/>
    <mergeCell ref="AA215:AA218"/>
    <mergeCell ref="E231:E234"/>
    <mergeCell ref="E235:E238"/>
    <mergeCell ref="E239:E242"/>
    <mergeCell ref="F231:F234"/>
    <mergeCell ref="G231:G234"/>
    <mergeCell ref="F235:F238"/>
    <mergeCell ref="G235:G238"/>
    <mergeCell ref="F239:F242"/>
    <mergeCell ref="G239:G242"/>
    <mergeCell ref="E243:E246"/>
    <mergeCell ref="F243:F246"/>
    <mergeCell ref="G243:G246"/>
    <mergeCell ref="BD263:BD264"/>
    <mergeCell ref="BE263:BE264"/>
    <mergeCell ref="BF263:BF264"/>
    <mergeCell ref="BG263:BG264"/>
    <mergeCell ref="BH263:BH264"/>
    <mergeCell ref="BC263:BC264"/>
    <mergeCell ref="E247:E250"/>
    <mergeCell ref="E251:E254"/>
    <mergeCell ref="E255:E258"/>
    <mergeCell ref="E259:E262"/>
    <mergeCell ref="E263:E266"/>
    <mergeCell ref="F259:F262"/>
    <mergeCell ref="G259:G262"/>
    <mergeCell ref="F263:F266"/>
    <mergeCell ref="G263:G266"/>
    <mergeCell ref="Z263:Z266"/>
    <mergeCell ref="AA263:AA266"/>
    <mergeCell ref="F251:F254"/>
    <mergeCell ref="G251:G254"/>
    <mergeCell ref="F255:F258"/>
    <mergeCell ref="G255:G258"/>
    <mergeCell ref="C5:E5"/>
    <mergeCell ref="BF283:BF285"/>
    <mergeCell ref="BH283:BH285"/>
    <mergeCell ref="BF279:BF280"/>
    <mergeCell ref="BH279:BH280"/>
    <mergeCell ref="BF255:BF256"/>
    <mergeCell ref="BH255:BH256"/>
    <mergeCell ref="BF251:BF252"/>
    <mergeCell ref="BH251:BH252"/>
    <mergeCell ref="BF243:BF244"/>
    <mergeCell ref="BH243:BH244"/>
    <mergeCell ref="BH239:BH241"/>
    <mergeCell ref="BF239:BF241"/>
    <mergeCell ref="BF235:BF237"/>
    <mergeCell ref="BH235:BH237"/>
    <mergeCell ref="BF231:BF232"/>
    <mergeCell ref="BH231:BH232"/>
    <mergeCell ref="BF227:BF228"/>
    <mergeCell ref="BH227:BH228"/>
    <mergeCell ref="BH223:BH224"/>
    <mergeCell ref="BF223:BF224"/>
    <mergeCell ref="BF211:BF214"/>
    <mergeCell ref="BH211:BH214"/>
    <mergeCell ref="BH207:BH209"/>
    <mergeCell ref="A295:A298"/>
    <mergeCell ref="E295:E298"/>
    <mergeCell ref="F295:F298"/>
    <mergeCell ref="G295:G298"/>
    <mergeCell ref="Z295:Z298"/>
    <mergeCell ref="AA295:AA298"/>
    <mergeCell ref="A299:A302"/>
    <mergeCell ref="E299:E302"/>
    <mergeCell ref="F299:F302"/>
    <mergeCell ref="G299:G302"/>
    <mergeCell ref="Z299:Z302"/>
    <mergeCell ref="AA299:AA302"/>
    <mergeCell ref="A311:A314"/>
    <mergeCell ref="E311:E314"/>
    <mergeCell ref="F311:F314"/>
    <mergeCell ref="G311:G314"/>
    <mergeCell ref="Z311:Z314"/>
    <mergeCell ref="AA311:AA314"/>
    <mergeCell ref="A303:A306"/>
    <mergeCell ref="E303:E306"/>
    <mergeCell ref="F303:F306"/>
    <mergeCell ref="G303:G306"/>
    <mergeCell ref="Z303:Z306"/>
    <mergeCell ref="AA303:AA306"/>
    <mergeCell ref="A307:A310"/>
    <mergeCell ref="E307:E310"/>
    <mergeCell ref="F307:F310"/>
    <mergeCell ref="G307:G310"/>
    <mergeCell ref="Z307:Z310"/>
    <mergeCell ref="AA307:AA310"/>
  </mergeCells>
  <conditionalFormatting sqref="F55:G294">
    <cfRule type="cellIs" dxfId="113" priority="98" operator="equal">
      <formula>1</formula>
    </cfRule>
    <cfRule type="cellIs" dxfId="112" priority="99" operator="equal">
      <formula>0.8</formula>
    </cfRule>
    <cfRule type="cellIs" dxfId="111" priority="100" operator="equal">
      <formula>0.6</formula>
    </cfRule>
    <cfRule type="cellIs" dxfId="110" priority="101" operator="equal">
      <formula>0.4</formula>
    </cfRule>
    <cfRule type="cellIs" dxfId="109" priority="102" operator="equal">
      <formula>0.2</formula>
    </cfRule>
  </conditionalFormatting>
  <conditionalFormatting sqref="Z55:AA294">
    <cfRule type="cellIs" dxfId="108" priority="86" operator="between">
      <formula>0.81</formula>
      <formula>1</formula>
    </cfRule>
    <cfRule type="cellIs" dxfId="107" priority="87" operator="between">
      <formula>0.61</formula>
      <formula>0.8</formula>
    </cfRule>
    <cfRule type="cellIs" dxfId="106" priority="88" operator="between">
      <formula>0.41</formula>
      <formula>0.6</formula>
    </cfRule>
    <cfRule type="cellIs" dxfId="105" priority="89" operator="between">
      <formula>0.21</formula>
      <formula>0.4</formula>
    </cfRule>
    <cfRule type="cellIs" dxfId="104" priority="90" operator="between">
      <formula>0.01</formula>
      <formula>0.2</formula>
    </cfRule>
    <cfRule type="cellIs" dxfId="103" priority="91" operator="equal">
      <formula>0.2</formula>
    </cfRule>
    <cfRule type="cellIs" dxfId="102" priority="92" operator="equal">
      <formula>1</formula>
    </cfRule>
    <cfRule type="cellIs" dxfId="101" priority="93" operator="equal">
      <formula>0.8</formula>
    </cfRule>
    <cfRule type="cellIs" dxfId="100" priority="94" operator="equal">
      <formula>0.6</formula>
    </cfRule>
    <cfRule type="cellIs" dxfId="99" priority="95" operator="equal">
      <formula>0.4</formula>
    </cfRule>
    <cfRule type="cellIs" dxfId="98" priority="96" operator="equal">
      <formula>0.2</formula>
    </cfRule>
    <cfRule type="cellIs" dxfId="97" priority="97" operator="equal">
      <formula>0.2</formula>
    </cfRule>
  </conditionalFormatting>
  <conditionalFormatting sqref="F295:G298">
    <cfRule type="cellIs" dxfId="96" priority="81" operator="equal">
      <formula>1</formula>
    </cfRule>
    <cfRule type="cellIs" dxfId="95" priority="82" operator="equal">
      <formula>0.8</formula>
    </cfRule>
    <cfRule type="cellIs" dxfId="94" priority="83" operator="equal">
      <formula>0.6</formula>
    </cfRule>
    <cfRule type="cellIs" dxfId="93" priority="84" operator="equal">
      <formula>0.4</formula>
    </cfRule>
    <cfRule type="cellIs" dxfId="92" priority="85" operator="equal">
      <formula>0.2</formula>
    </cfRule>
  </conditionalFormatting>
  <conditionalFormatting sqref="Z295:AA298">
    <cfRule type="cellIs" dxfId="91" priority="69" operator="between">
      <formula>0.81</formula>
      <formula>1</formula>
    </cfRule>
    <cfRule type="cellIs" dxfId="90" priority="70" operator="between">
      <formula>0.61</formula>
      <formula>0.8</formula>
    </cfRule>
    <cfRule type="cellIs" dxfId="89" priority="71" operator="between">
      <formula>0.41</formula>
      <formula>0.6</formula>
    </cfRule>
    <cfRule type="cellIs" dxfId="88" priority="72" operator="between">
      <formula>0.21</formula>
      <formula>0.4</formula>
    </cfRule>
    <cfRule type="cellIs" dxfId="87" priority="73" operator="between">
      <formula>0.01</formula>
      <formula>0.2</formula>
    </cfRule>
    <cfRule type="cellIs" dxfId="86" priority="74" operator="equal">
      <formula>0.2</formula>
    </cfRule>
    <cfRule type="cellIs" dxfId="85" priority="75" operator="equal">
      <formula>1</formula>
    </cfRule>
    <cfRule type="cellIs" dxfId="84" priority="76" operator="equal">
      <formula>0.8</formula>
    </cfRule>
    <cfRule type="cellIs" dxfId="83" priority="77" operator="equal">
      <formula>0.6</formula>
    </cfRule>
    <cfRule type="cellIs" dxfId="82" priority="78" operator="equal">
      <formula>0.4</formula>
    </cfRule>
    <cfRule type="cellIs" dxfId="81" priority="79" operator="equal">
      <formula>0.2</formula>
    </cfRule>
    <cfRule type="cellIs" dxfId="80" priority="80" operator="equal">
      <formula>0.2</formula>
    </cfRule>
  </conditionalFormatting>
  <conditionalFormatting sqref="F299:G302">
    <cfRule type="cellIs" dxfId="79" priority="64" operator="equal">
      <formula>1</formula>
    </cfRule>
    <cfRule type="cellIs" dxfId="78" priority="65" operator="equal">
      <formula>0.8</formula>
    </cfRule>
    <cfRule type="cellIs" dxfId="77" priority="66" operator="equal">
      <formula>0.6</formula>
    </cfRule>
    <cfRule type="cellIs" dxfId="76" priority="67" operator="equal">
      <formula>0.4</formula>
    </cfRule>
    <cfRule type="cellIs" dxfId="75" priority="68" operator="equal">
      <formula>0.2</formula>
    </cfRule>
  </conditionalFormatting>
  <conditionalFormatting sqref="Z299:AA302">
    <cfRule type="cellIs" dxfId="74" priority="52" operator="between">
      <formula>0.81</formula>
      <formula>1</formula>
    </cfRule>
    <cfRule type="cellIs" dxfId="73" priority="53" operator="between">
      <formula>0.61</formula>
      <formula>0.8</formula>
    </cfRule>
    <cfRule type="cellIs" dxfId="72" priority="54" operator="between">
      <formula>0.41</formula>
      <formula>0.6</formula>
    </cfRule>
    <cfRule type="cellIs" dxfId="71" priority="55" operator="between">
      <formula>0.21</formula>
      <formula>0.4</formula>
    </cfRule>
    <cfRule type="cellIs" dxfId="70" priority="56" operator="between">
      <formula>0.01</formula>
      <formula>0.2</formula>
    </cfRule>
    <cfRule type="cellIs" dxfId="69" priority="57" operator="equal">
      <formula>0.2</formula>
    </cfRule>
    <cfRule type="cellIs" dxfId="68" priority="58" operator="equal">
      <formula>1</formula>
    </cfRule>
    <cfRule type="cellIs" dxfId="67" priority="59" operator="equal">
      <formula>0.8</formula>
    </cfRule>
    <cfRule type="cellIs" dxfId="66" priority="60" operator="equal">
      <formula>0.6</formula>
    </cfRule>
    <cfRule type="cellIs" dxfId="65" priority="61" operator="equal">
      <formula>0.4</formula>
    </cfRule>
    <cfRule type="cellIs" dxfId="64" priority="62" operator="equal">
      <formula>0.2</formula>
    </cfRule>
    <cfRule type="cellIs" dxfId="63" priority="63" operator="equal">
      <formula>0.2</formula>
    </cfRule>
  </conditionalFormatting>
  <conditionalFormatting sqref="F303:G306">
    <cfRule type="cellIs" dxfId="62" priority="47" operator="equal">
      <formula>1</formula>
    </cfRule>
    <cfRule type="cellIs" dxfId="61" priority="48" operator="equal">
      <formula>0.8</formula>
    </cfRule>
    <cfRule type="cellIs" dxfId="60" priority="49" operator="equal">
      <formula>0.6</formula>
    </cfRule>
    <cfRule type="cellIs" dxfId="59" priority="50" operator="equal">
      <formula>0.4</formula>
    </cfRule>
    <cfRule type="cellIs" dxfId="58" priority="51" operator="equal">
      <formula>0.2</formula>
    </cfRule>
  </conditionalFormatting>
  <conditionalFormatting sqref="Z303:AA306">
    <cfRule type="cellIs" dxfId="57" priority="35" operator="between">
      <formula>0.81</formula>
      <formula>1</formula>
    </cfRule>
    <cfRule type="cellIs" dxfId="56" priority="36" operator="between">
      <formula>0.61</formula>
      <formula>0.8</formula>
    </cfRule>
    <cfRule type="cellIs" dxfId="55" priority="37" operator="between">
      <formula>0.41</formula>
      <formula>0.6</formula>
    </cfRule>
    <cfRule type="cellIs" dxfId="54" priority="38" operator="between">
      <formula>0.21</formula>
      <formula>0.4</formula>
    </cfRule>
    <cfRule type="cellIs" dxfId="53" priority="39" operator="between">
      <formula>0.01</formula>
      <formula>0.2</formula>
    </cfRule>
    <cfRule type="cellIs" dxfId="52" priority="40" operator="equal">
      <formula>0.2</formula>
    </cfRule>
    <cfRule type="cellIs" dxfId="51" priority="41" operator="equal">
      <formula>1</formula>
    </cfRule>
    <cfRule type="cellIs" dxfId="50" priority="42" operator="equal">
      <formula>0.8</formula>
    </cfRule>
    <cfRule type="cellIs" dxfId="49" priority="43" operator="equal">
      <formula>0.6</formula>
    </cfRule>
    <cfRule type="cellIs" dxfId="48" priority="44" operator="equal">
      <formula>0.4</formula>
    </cfRule>
    <cfRule type="cellIs" dxfId="47" priority="45" operator="equal">
      <formula>0.2</formula>
    </cfRule>
    <cfRule type="cellIs" dxfId="46" priority="46" operator="equal">
      <formula>0.2</formula>
    </cfRule>
  </conditionalFormatting>
  <conditionalFormatting sqref="F307:G310">
    <cfRule type="cellIs" dxfId="45" priority="30" operator="equal">
      <formula>1</formula>
    </cfRule>
    <cfRule type="cellIs" dxfId="44" priority="31" operator="equal">
      <formula>0.8</formula>
    </cfRule>
    <cfRule type="cellIs" dxfId="43" priority="32" operator="equal">
      <formula>0.6</formula>
    </cfRule>
    <cfRule type="cellIs" dxfId="42" priority="33" operator="equal">
      <formula>0.4</formula>
    </cfRule>
    <cfRule type="cellIs" dxfId="41" priority="34" operator="equal">
      <formula>0.2</formula>
    </cfRule>
  </conditionalFormatting>
  <conditionalFormatting sqref="Z307:AA310">
    <cfRule type="cellIs" dxfId="40" priority="18" operator="between">
      <formula>0.81</formula>
      <formula>1</formula>
    </cfRule>
    <cfRule type="cellIs" dxfId="39" priority="19" operator="between">
      <formula>0.61</formula>
      <formula>0.8</formula>
    </cfRule>
    <cfRule type="cellIs" dxfId="38" priority="20" operator="between">
      <formula>0.41</formula>
      <formula>0.6</formula>
    </cfRule>
    <cfRule type="cellIs" dxfId="37" priority="21" operator="between">
      <formula>0.21</formula>
      <formula>0.4</formula>
    </cfRule>
    <cfRule type="cellIs" dxfId="36" priority="22" operator="between">
      <formula>0.01</formula>
      <formula>0.2</formula>
    </cfRule>
    <cfRule type="cellIs" dxfId="35" priority="23" operator="equal">
      <formula>0.2</formula>
    </cfRule>
    <cfRule type="cellIs" dxfId="34" priority="24" operator="equal">
      <formula>1</formula>
    </cfRule>
    <cfRule type="cellIs" dxfId="33" priority="25" operator="equal">
      <formula>0.8</formula>
    </cfRule>
    <cfRule type="cellIs" dxfId="32" priority="26" operator="equal">
      <formula>0.6</formula>
    </cfRule>
    <cfRule type="cellIs" dxfId="31" priority="27" operator="equal">
      <formula>0.4</formula>
    </cfRule>
    <cfRule type="cellIs" dxfId="30" priority="28" operator="equal">
      <formula>0.2</formula>
    </cfRule>
    <cfRule type="cellIs" dxfId="29" priority="29" operator="equal">
      <formula>0.2</formula>
    </cfRule>
  </conditionalFormatting>
  <conditionalFormatting sqref="F311:G314">
    <cfRule type="cellIs" dxfId="28" priority="13" operator="equal">
      <formula>1</formula>
    </cfRule>
    <cfRule type="cellIs" dxfId="27" priority="14" operator="equal">
      <formula>0.8</formula>
    </cfRule>
    <cfRule type="cellIs" dxfId="26" priority="15" operator="equal">
      <formula>0.6</formula>
    </cfRule>
    <cfRule type="cellIs" dxfId="25" priority="16" operator="equal">
      <formula>0.4</formula>
    </cfRule>
    <cfRule type="cellIs" dxfId="24" priority="17" operator="equal">
      <formula>0.2</formula>
    </cfRule>
  </conditionalFormatting>
  <conditionalFormatting sqref="Z311:AA314">
    <cfRule type="cellIs" dxfId="23" priority="1" operator="between">
      <formula>0.81</formula>
      <formula>1</formula>
    </cfRule>
    <cfRule type="cellIs" dxfId="22" priority="2" operator="between">
      <formula>0.61</formula>
      <formula>0.8</formula>
    </cfRule>
    <cfRule type="cellIs" dxfId="21" priority="3" operator="between">
      <formula>0.41</formula>
      <formula>0.6</formula>
    </cfRule>
    <cfRule type="cellIs" dxfId="20" priority="4" operator="between">
      <formula>0.21</formula>
      <formula>0.4</formula>
    </cfRule>
    <cfRule type="cellIs" dxfId="19" priority="5" operator="between">
      <formula>0.01</formula>
      <formula>0.2</formula>
    </cfRule>
    <cfRule type="cellIs" dxfId="18" priority="6" operator="equal">
      <formula>0.2</formula>
    </cfRule>
    <cfRule type="cellIs" dxfId="17" priority="7" operator="equal">
      <formula>1</formula>
    </cfRule>
    <cfRule type="cellIs" dxfId="16" priority="8" operator="equal">
      <formula>0.8</formula>
    </cfRule>
    <cfRule type="cellIs" dxfId="15" priority="9" operator="equal">
      <formula>0.6</formula>
    </cfRule>
    <cfRule type="cellIs" dxfId="14" priority="10" operator="equal">
      <formula>0.4</formula>
    </cfRule>
    <cfRule type="cellIs" dxfId="13" priority="11" operator="equal">
      <formula>0.2</formula>
    </cfRule>
    <cfRule type="cellIs" dxfId="12" priority="12" operator="equal">
      <formula>0.2</formula>
    </cfRule>
  </conditionalFormatting>
  <dataValidations count="21">
    <dataValidation type="list" allowBlank="1" showInputMessage="1" showErrorMessage="1" sqref="AL179:AL278 AL288:AL290" xr:uid="{00000000-0002-0000-0600-000000000000}">
      <formula1>$AK$24:$AK$54</formula1>
    </dataValidation>
    <dataValidation type="list" allowBlank="1" showInputMessage="1" showErrorMessage="1" sqref="AK179:AK278 AK288:AK290" xr:uid="{00000000-0002-0000-0600-000001000000}">
      <formula1>$AJ$24:$AJ$44</formula1>
    </dataValidation>
    <dataValidation type="list" allowBlank="1" showInputMessage="1" showErrorMessage="1" sqref="AJ179:AJ278 AJ288:AJ290" xr:uid="{00000000-0002-0000-0600-000002000000}">
      <formula1>$AI$24:$AI$44</formula1>
    </dataValidation>
    <dataValidation type="list" allowBlank="1" showInputMessage="1" showErrorMessage="1" sqref="AI179:AI278 AI288:AI290" xr:uid="{00000000-0002-0000-0600-000003000000}">
      <formula1>$AH$24:$AH$44</formula1>
    </dataValidation>
    <dataValidation type="list" allowBlank="1" showInputMessage="1" showErrorMessage="1" sqref="AH179:AH278 AH288:AH290" xr:uid="{00000000-0002-0000-0600-000004000000}">
      <formula1>$L$24:$L$44</formula1>
    </dataValidation>
    <dataValidation type="list" allowBlank="1" showInputMessage="1" showErrorMessage="1" sqref="BC99:BD114 BD288:BD290 BC55:BC291 BD119:BD278 BC75:BD82 BD71:BD82 BC295 BC299 BC303 BC307 BC311" xr:uid="{00000000-0002-0000-0600-000005000000}">
      <formula1>$BC$6:$BC$7</formula1>
    </dataValidation>
    <dataValidation type="list" allowBlank="1" showInputMessage="1" showErrorMessage="1" sqref="BD55:BD70 BD267:BD291 BD83:BD262 BD295 BD299 BD303 BD307 BD311" xr:uid="{00000000-0002-0000-0600-000006000000}">
      <formula1>$BD$6:$BD$8</formula1>
    </dataValidation>
    <dataValidation type="list" allowBlank="1" showInputMessage="1" showErrorMessage="1" sqref="AL171 AL175:AL278 AL288:AL290" xr:uid="{00000000-0002-0000-0600-000007000000}">
      <formula1>$AL$6:$AL$15</formula1>
    </dataValidation>
    <dataValidation type="list" allowBlank="1" showInputMessage="1" showErrorMessage="1" sqref="AM55:AM291 AM295 AM299 AM303 AM307 AM311" xr:uid="{00000000-0002-0000-0600-000008000000}">
      <formula1>$AM$6:$AM$7</formula1>
    </dataValidation>
    <dataValidation type="list" allowBlank="1" showInputMessage="1" showErrorMessage="1" sqref="AG55:AG291 AG295 AG299 AG303 AG307 AG311" xr:uid="{00000000-0002-0000-0600-000009000000}">
      <formula1>$AG$6:$AG$7</formula1>
    </dataValidation>
    <dataValidation type="list" allowBlank="1" showInputMessage="1" showErrorMessage="1" sqref="N55:N291 N295 N299 N303 N307 N311" xr:uid="{00000000-0002-0000-0600-00000A000000}">
      <formula1>$N$6:$N$7</formula1>
    </dataValidation>
    <dataValidation type="list" allowBlank="1" showInputMessage="1" showErrorMessage="1" sqref="AT55:AT291 AT295 AT299 AT303 AT307 AT311" xr:uid="{00000000-0002-0000-0600-00000B000000}">
      <formula1>$AT$6:$AT$8</formula1>
    </dataValidation>
    <dataValidation type="list" allowBlank="1" showInputMessage="1" showErrorMessage="1" sqref="AS55:AS291 AS295 AS299 AS303 AS307 AS311" xr:uid="{00000000-0002-0000-0600-00000C000000}">
      <formula1>$AS$6:$AS$7</formula1>
    </dataValidation>
    <dataValidation type="list" allowBlank="1" showInputMessage="1" showErrorMessage="1" sqref="AR55:AR291 AR295 AR299 AR303 AR307 AR311" xr:uid="{00000000-0002-0000-0600-00000D000000}">
      <formula1>$AR$6:$AR$7</formula1>
    </dataValidation>
    <dataValidation type="list" allowBlank="1" showInputMessage="1" showErrorMessage="1" sqref="AQ55:AQ291 AQ295 AQ299 AQ303 AQ307 AQ311" xr:uid="{00000000-0002-0000-0600-00000E000000}">
      <formula1>$AQ$6:$AQ$8</formula1>
    </dataValidation>
    <dataValidation type="list" allowBlank="1" showInputMessage="1" showErrorMessage="1" sqref="AP55:AP291 AP295 AP299 AP303 AP307 AP311" xr:uid="{00000000-0002-0000-0600-00000F000000}">
      <formula1>$AP$6:$AP$7</formula1>
    </dataValidation>
    <dataValidation type="list" allowBlank="1" showInputMessage="1" showErrorMessage="1" sqref="AO55:AO291 AO295 AO299 AO303 AO307 AO311" xr:uid="{00000000-0002-0000-0600-000010000000}">
      <formula1>$AO$6:$AO$7</formula1>
    </dataValidation>
    <dataValidation type="list" allowBlank="1" showInputMessage="1" showErrorMessage="1" sqref="AN55:AN291 AN295 AN299 AN303 AN307 AN311" xr:uid="{00000000-0002-0000-0600-000011000000}">
      <formula1>$AN$6:$AN$7</formula1>
    </dataValidation>
    <dataValidation type="list" allowBlank="1" showInputMessage="1" showErrorMessage="1" sqref="AI55:AK291 AI295:AK295 AI299:AK299 AI303:AK303 AI307:AK307 AI311:AK311" xr:uid="{00000000-0002-0000-0600-000012000000}">
      <formula1>$AI$6:$AI$7</formula1>
    </dataValidation>
    <dataValidation type="list" allowBlank="1" showInputMessage="1" showErrorMessage="1" sqref="AH55:AH291 AH295 AH299 AH303 AH307 AH311" xr:uid="{00000000-0002-0000-0600-000013000000}">
      <formula1>$AH$6:$AH$8</formula1>
    </dataValidation>
    <dataValidation type="list" allowBlank="1" showInputMessage="1" showErrorMessage="1" sqref="AL55:AL291 AL295 AL299 AL303 AL307 AL311" xr:uid="{00000000-0002-0000-0600-000014000000}">
      <formula1>$AL$6:$AL$14</formula1>
    </dataValidation>
  </dataValidations>
  <hyperlinks>
    <hyperlink ref="A53" location="OPCIONES!A1" display="OPCIONES" xr:uid="{00000000-0004-0000-0600-000000000000}"/>
  </hyperlinks>
  <pageMargins left="0.25" right="0.25" top="0.75" bottom="0.75" header="0.3" footer="0.3"/>
  <pageSetup scale="21"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600-000015000000}">
          <x14:formula1>
            <xm:f>FÓRMULAS!$E$4:$E$7</xm:f>
          </x14:formula1>
          <xm:sqref>O55:O314</xm:sqref>
        </x14:dataValidation>
        <x14:dataValidation type="list" allowBlank="1" showInputMessage="1" showErrorMessage="1" xr:uid="{00000000-0002-0000-0600-000016000000}">
          <x14:formula1>
            <xm:f>FÓRMULAS!$H$4:$H$6</xm:f>
          </x14:formula1>
          <xm:sqref>R55:R314</xm:sqref>
        </x14:dataValidation>
        <x14:dataValidation type="list" allowBlank="1" showInputMessage="1" showErrorMessage="1" xr:uid="{00000000-0002-0000-0600-000017000000}">
          <x14:formula1>
            <xm:f>FÓRMULAS!$K$4:$K$6</xm:f>
          </x14:formula1>
          <xm:sqref>T55:T314</xm:sqref>
        </x14:dataValidation>
        <x14:dataValidation type="list" allowBlank="1" showInputMessage="1" showErrorMessage="1" xr:uid="{00000000-0002-0000-0600-000018000000}">
          <x14:formula1>
            <xm:f>FÓRMULAS!$L$4:$L$6</xm:f>
          </x14:formula1>
          <xm:sqref>U55:U314</xm:sqref>
        </x14:dataValidation>
        <x14:dataValidation type="list" allowBlank="1" showInputMessage="1" showErrorMessage="1" xr:uid="{00000000-0002-0000-0600-000019000000}">
          <x14:formula1>
            <xm:f>FÓRMULAS!$M$4:$M$6</xm:f>
          </x14:formula1>
          <xm:sqref>V55:V314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73"/>
  <sheetViews>
    <sheetView showGridLines="0" zoomScale="82" zoomScaleNormal="82" workbookViewId="0">
      <selection activeCell="E10" sqref="E10"/>
    </sheetView>
  </sheetViews>
  <sheetFormatPr baseColWidth="10" defaultRowHeight="15" x14ac:dyDescent="0.25"/>
  <cols>
    <col min="1" max="1" width="14.5703125" customWidth="1"/>
    <col min="2" max="2" width="9.5703125" customWidth="1"/>
    <col min="3" max="3" width="64.140625" customWidth="1"/>
    <col min="4" max="4" width="13.5703125" customWidth="1"/>
    <col min="5" max="5" width="14.28515625" customWidth="1"/>
    <col min="6" max="6" width="13.85546875" customWidth="1"/>
    <col min="7" max="7" width="14.28515625" customWidth="1"/>
    <col min="8" max="8" width="15.42578125" customWidth="1"/>
    <col min="9" max="9" width="15.85546875" customWidth="1"/>
    <col min="12" max="12" width="18.28515625" customWidth="1"/>
    <col min="13" max="13" width="16.140625" customWidth="1"/>
    <col min="14" max="14" width="16.7109375" customWidth="1"/>
    <col min="15" max="15" width="15.5703125" customWidth="1"/>
    <col min="16" max="16" width="16.28515625" customWidth="1"/>
  </cols>
  <sheetData>
    <row r="1" spans="1:25" ht="28.5" customHeight="1" thickBot="1" x14ac:dyDescent="0.3">
      <c r="A1" s="491" t="s">
        <v>1049</v>
      </c>
    </row>
    <row r="2" spans="1:25" ht="18.75" customHeight="1" x14ac:dyDescent="0.25">
      <c r="A2" s="143"/>
      <c r="B2" s="149" t="s">
        <v>793</v>
      </c>
      <c r="C2" s="150"/>
      <c r="D2" s="153">
        <f>'CONTEXTO E IDENTIFICACIÓN'!D2</f>
        <v>0</v>
      </c>
      <c r="E2" s="577" t="s">
        <v>681</v>
      </c>
      <c r="F2" s="578"/>
      <c r="G2" s="578"/>
      <c r="H2" s="578"/>
      <c r="I2" s="578"/>
      <c r="J2" s="578"/>
      <c r="K2" s="578"/>
      <c r="L2" s="578"/>
      <c r="M2" s="578"/>
      <c r="N2" s="578"/>
      <c r="O2" s="578"/>
      <c r="P2" s="579"/>
    </row>
    <row r="3" spans="1:25" ht="19.5" customHeight="1" x14ac:dyDescent="0.25">
      <c r="A3" s="144"/>
      <c r="B3" s="151" t="s">
        <v>794</v>
      </c>
      <c r="C3" s="152"/>
      <c r="D3" s="154">
        <f>'CONTEXTO E IDENTIFICACIÓN'!D3</f>
        <v>0</v>
      </c>
      <c r="E3" s="580"/>
      <c r="F3" s="581"/>
      <c r="G3" s="581"/>
      <c r="H3" s="581"/>
      <c r="I3" s="581"/>
      <c r="J3" s="581"/>
      <c r="K3" s="581"/>
      <c r="L3" s="581"/>
      <c r="M3" s="581"/>
      <c r="N3" s="581"/>
      <c r="O3" s="581"/>
      <c r="P3" s="582"/>
    </row>
    <row r="4" spans="1:25" ht="15" customHeight="1" x14ac:dyDescent="0.25">
      <c r="A4" s="144"/>
      <c r="B4" s="146" t="s">
        <v>795</v>
      </c>
      <c r="C4" s="147"/>
      <c r="D4" s="148"/>
      <c r="E4" s="580"/>
      <c r="F4" s="581"/>
      <c r="G4" s="581"/>
      <c r="H4" s="581"/>
      <c r="I4" s="581"/>
      <c r="J4" s="581"/>
      <c r="K4" s="581"/>
      <c r="L4" s="581"/>
      <c r="M4" s="581"/>
      <c r="N4" s="581"/>
      <c r="O4" s="581"/>
      <c r="P4" s="582"/>
    </row>
    <row r="5" spans="1:25" ht="25.5" customHeight="1" thickBot="1" x14ac:dyDescent="0.3">
      <c r="A5" s="145"/>
      <c r="B5" s="586" t="s">
        <v>796</v>
      </c>
      <c r="C5" s="587"/>
      <c r="D5" s="588"/>
      <c r="E5" s="583"/>
      <c r="F5" s="584"/>
      <c r="G5" s="584"/>
      <c r="H5" s="584"/>
      <c r="I5" s="584"/>
      <c r="J5" s="584"/>
      <c r="K5" s="584"/>
      <c r="L5" s="584"/>
      <c r="M5" s="584"/>
      <c r="N5" s="584"/>
      <c r="O5" s="584"/>
      <c r="P5" s="585"/>
    </row>
    <row r="6" spans="1:25" ht="16.5" thickBot="1" x14ac:dyDescent="0.3">
      <c r="J6" s="696" t="s">
        <v>677</v>
      </c>
      <c r="K6" s="697"/>
      <c r="L6" s="697"/>
      <c r="M6" s="697"/>
      <c r="N6" s="697"/>
      <c r="O6" s="697"/>
      <c r="P6" s="698"/>
      <c r="R6" s="78"/>
      <c r="S6" s="79"/>
      <c r="T6" s="80"/>
      <c r="U6" s="620" t="s">
        <v>608</v>
      </c>
      <c r="V6" s="620"/>
      <c r="W6" s="620"/>
      <c r="X6" s="620"/>
      <c r="Y6" s="621"/>
    </row>
    <row r="7" spans="1:25" ht="16.5" thickBot="1" x14ac:dyDescent="0.3">
      <c r="A7" s="204"/>
      <c r="B7" s="204"/>
      <c r="C7" s="204"/>
      <c r="D7" s="204"/>
      <c r="E7" s="204"/>
      <c r="F7" s="693" t="s">
        <v>603</v>
      </c>
      <c r="G7" s="694"/>
      <c r="H7" s="695"/>
      <c r="J7" s="63"/>
      <c r="K7" s="64"/>
      <c r="L7" s="620" t="s">
        <v>608</v>
      </c>
      <c r="M7" s="620"/>
      <c r="N7" s="620"/>
      <c r="O7" s="620"/>
      <c r="P7" s="621"/>
      <c r="R7" s="81"/>
      <c r="S7" s="65"/>
      <c r="T7" s="82"/>
      <c r="U7" s="83">
        <v>0.2</v>
      </c>
      <c r="V7" s="83">
        <v>0.4</v>
      </c>
      <c r="W7" s="83">
        <v>0.6</v>
      </c>
      <c r="X7" s="83">
        <v>0.8</v>
      </c>
      <c r="Y7" s="84">
        <v>1</v>
      </c>
    </row>
    <row r="8" spans="1:25" ht="39" thickBot="1" x14ac:dyDescent="0.3">
      <c r="A8" s="331" t="s">
        <v>604</v>
      </c>
      <c r="B8" s="283" t="s">
        <v>605</v>
      </c>
      <c r="C8" s="283" t="s">
        <v>0</v>
      </c>
      <c r="D8" s="283" t="s">
        <v>606</v>
      </c>
      <c r="E8" s="283" t="s">
        <v>929</v>
      </c>
      <c r="F8" s="283" t="s">
        <v>607</v>
      </c>
      <c r="G8" s="283" t="s">
        <v>608</v>
      </c>
      <c r="H8" s="284" t="s">
        <v>609</v>
      </c>
      <c r="J8" s="65"/>
      <c r="K8" s="66"/>
      <c r="L8" s="67" t="s">
        <v>678</v>
      </c>
      <c r="M8" s="67" t="s">
        <v>244</v>
      </c>
      <c r="N8" s="67" t="s">
        <v>112</v>
      </c>
      <c r="O8" s="67" t="s">
        <v>245</v>
      </c>
      <c r="P8" s="68" t="s">
        <v>246</v>
      </c>
      <c r="R8" s="81"/>
      <c r="S8" s="65"/>
      <c r="T8" s="85"/>
      <c r="U8" s="86" t="s">
        <v>678</v>
      </c>
      <c r="V8" s="86" t="s">
        <v>244</v>
      </c>
      <c r="W8" s="86" t="s">
        <v>112</v>
      </c>
      <c r="X8" s="86" t="s">
        <v>245</v>
      </c>
      <c r="Y8" s="87" t="s">
        <v>246</v>
      </c>
    </row>
    <row r="9" spans="1:25" ht="120" customHeight="1" x14ac:dyDescent="0.25">
      <c r="A9" s="206" t="str">
        <f>'CONTEXTO E IDENTIFICACIÓN'!G55</f>
        <v>Estratégico</v>
      </c>
      <c r="B9" s="207" t="str">
        <f>'CONTEXTO E IDENTIFICACIÓN'!A55</f>
        <v>R1</v>
      </c>
      <c r="C9" s="209" t="str">
        <f>'CONTEXTO E IDENTIFICACIÓN'!N55</f>
        <v>Posibilidad de pérdida Económica y Reputacional por el incumplimiento en la ejecución del presupuesto de inversión y en las metas proyecto y PND debido a: 
1. Deficiencias en la programación y seguimiento del plan anual de adquisiciones.
2. Situaciones anormales de carácter misional que afecten la programación y diseño del plan de adquisiciones
3. Compromisos institucionales no previstos.
4. Expedición del CDP que no esté dentro de la programación presupuestal.
5. Reservas presupuestales.</v>
      </c>
      <c r="D9" s="336">
        <f>'VALORACIÓN DEL CONTROL'!X58</f>
        <v>0.4</v>
      </c>
      <c r="E9" s="336">
        <f>'VALORACIÓN DEL CONTROL'!Y58</f>
        <v>1</v>
      </c>
      <c r="F9" s="337" t="str">
        <f>+IF(D9=0,"",IF(D9&lt;=$S$13,$T$13,IF(D9&lt;=$S$12,$T$12,IF(D9&lt;=$S$11,$T$11,IF(D9&lt;=$S$10,$T$10,IF(D9&lt;=$S$9,$T$9,""))))))</f>
        <v>Baja</v>
      </c>
      <c r="G9" s="337" t="str">
        <f>+IF(E9=0,"",IF(E9&lt;=$U$7,$U$8,IF(E9&lt;=$V$7,$V$8,IF(E9&lt;=$W$7,$W$8,IF(E9&lt;=$X$7,$X$8,IF(E9&lt;=$Y$7,$Y$8,""))))))</f>
        <v>Catastrófico</v>
      </c>
      <c r="H9" s="338" t="str">
        <f>+IF(F9=$T$9,IF(G9=$U$8,$U$9,IF(G9=$V$8,$V$9,IF(G9=$W$8,$W$9,IF(G9=$X$8,$X$9,IF(G9=$Y$8,$Y$9))))),IF(F9=$T$10,IF(G9=$U$8,$U$10,IF(G9=$V$8,$V$10,IF(G9=$W$8,$W$10,IF(G9=$X$8,$X$10,IF(G9=$Y$8,$Y$10))))),IF(F9=$T$11,IF(G9=$U$8,$U$11,IF(G9=$V$8,$V$11,IF(G9=$W$8,$W$11,IF(G9=$X$8,$X$11,IF(G9=$Y$8,$Y$11))))),IF(F9=$T$12,IF(G9=$U$8,$U$12,IF(G9=$V$8,$V$12,IF(G9=$W$8,$W$12,IF(G9=$X$8,$X$12,IF(G9=$Y$8,$Y$12))))),IF(F9=$T$13,IF(G9=$U$8,$U$13,IF(G9=$V$8,$V$13,IF(G9=$W$8,$W$13,IF(G9=$X$8,$X$13,IF(G9=$Y$8,$Y$13))))),"")))))</f>
        <v>Extremo</v>
      </c>
      <c r="J9" s="622" t="s">
        <v>607</v>
      </c>
      <c r="K9" s="67" t="s">
        <v>624</v>
      </c>
      <c r="L9" s="69" t="str">
        <f>+IF(AND(F9=$T$9,G9=$U$8),B9,"")&amp;" "&amp;IF(AND(F10=$T$9,G10=$U$8),B10,"")&amp;" "&amp;IF(AND(F11=$T$9,G11=$U$8),B11,"")&amp;" "&amp;IF(AND(F12=$T$9,G12=$U$8),B12,"")&amp;" "&amp;IF(AND(F13=$T$9,G13=$U$8),B13,"")&amp;" "&amp;IF(AND(F14=$T$9,G14=$U$8),B14,"")&amp;" "&amp;IF(AND(F15=$T$9,G15=$U$8),B15,"")&amp;" "&amp;IF(AND(F16=$T$9,G16=$U$8),B16,"")&amp;" "&amp;IF(AND(F17=$T$9,G17=$U$8),B17,"")&amp;" "&amp;IF(AND(F18=$T$9,G18=$U$8),B18,"")&amp;" "&amp;IF(AND(F19=$T$9,G19=$U$8),B19,"")&amp;" "&amp;IF(AND(F20=$T$9,G20=$U$8),B20,"")&amp;" "&amp;IF(AND(F21=$T$9,G21=$U$8),B21,"")&amp;" "&amp;IF(AND(F22=$T$9,G22=$U$8),B22,"")&amp;" "&amp;IF(AND(F23=$T$9,G23=$U$8),B23,"")&amp;" "&amp;IF(AND(F24=$T$9,G24=$U$8),B24,"")&amp;" "&amp;IF(AND(F25=$T$9,G25=$U$8),B25,"")&amp;" "&amp;IF(AND(F26=$T$9,G26=$U$8),B26,"")&amp;" "&amp;IF(AND(F27=$T$9,G27=$U$8),B27,"")&amp;" "&amp;IF(AND(F28=$T$9,G28=$U$8),B28,"")&amp;" "&amp;IF(AND(F29=$T$9,G29=$U$8),B29,"")&amp;" "&amp;IF(AND(F30=$T$9,G30=$U$8),B30,"")&amp;" "&amp;IF(AND(F31=$T$9,G31=$U$8),B31,"")&amp;" "&amp;IF(AND(F32=$T$9,G32=$U$8),B32,"")&amp;" "&amp;IF(AND(F33=$T$9,G33=$U$8),B33,"")&amp;" "&amp;IF(AND(F34=$T$9,G34=$U$8),B34,"")&amp;" "&amp;IF(AND(F36=$T$9,G36=$U$8),B36,"")&amp;" "&amp;IF(AND(F37=$T$9,G37=$U$8),B37,"")&amp;" "&amp;IF(AND(F38=$T$9,G38=$U$8),B38,"")&amp;" "&amp;IF(AND(F39=$T$9,G39=$U$8),B39,"")&amp;" "&amp;IF(AND(F40=$T$9,G40=$U$8),B40,"")&amp;" "&amp;IF(AND(F41=$T$9,G41=$U$8),B41,"")&amp;" "&amp;IF(AND(F42=$T$9,G42=$U$8),B42,"")&amp;" "&amp;IF(AND(F43=$T$9,G43=$U$8),B43,"")&amp;" "&amp;IF(AND(F44=$T$9,G44=$U$8),B44,"")&amp;" "&amp;IF(AND(F45=$T$9,G45=$U$8),B45,"")&amp;" "&amp;IF(AND(F46=$T$9,G46=$U$8),B46,"")&amp;" "&amp;IF(AND(F47=$T$9,G47=$U$8),B47,"")&amp;" "&amp;IF(AND(F48=$T$9,G48=$U$8),B48,"")&amp;" "&amp;IF(AND(F49=$T$9,G49=$U$8),B49,"")&amp;" "&amp;IF(AND(F50=$T$9,G50=$U$8),B50,"")&amp;" "&amp;IF(AND(F51=$T$9,G51=$U$8),B51,"")&amp;" "&amp;IF(AND(F52=$T$9,G52=$U$8),B52,"")&amp;" "&amp;IF(AND(F53=$T$9,G53=$U$8),B53,"")&amp;" "&amp;IF(AND(F54=$T$9,G54=$U$8),B54,"")&amp;" "&amp;IF(AND(F55=$T$9,G55=$U$8),B55,"")&amp;" "&amp;IF(AND(F56=$T$9,G56=$U$8),B56,"")&amp;" "&amp;IF(AND(F57=$T$9,G57=$U$8),B57,"")&amp;" "&amp;IF(AND(F58=$T$9,G58=$U$8),B58,"")&amp;" "&amp;IF(AND(F59=$T$9,G59=$U$8),B59,"")&amp;" "&amp;IF(AND(F60=$T$9,G60=$U$8),B60,"")&amp;" "&amp;IF(AND(F61=$T$9,G61=$U$8),B61,"")&amp;" "&amp;IF(AND(F63=$T$9,G63=$U$8),B63,"")&amp;" "&amp;IF(AND(F64=$T$9,G64=$U$8),B64,"")&amp;" "&amp;IF(AND(F65=$T$9,G65=$U$8),B65,"")&amp;" "&amp;IF(AND(F66=$T$9,G66=$U$8),B66,"")&amp;" "&amp;IF(AND(F67=$T$9,G67=$U$8),B67,"")&amp;" "&amp;IF(AND(F68=$T$9,G68=$U$8),B68,"")&amp;" "&amp;IF(AND(F69=$T$9,G69=$U$8),B69,"")&amp;" "&amp;IF(AND(F70=$T$9,G70=$U$8),B70,"")&amp;" "&amp;IF(AND(F71=$T$9,G71=$U$8),B71,"")&amp;" "&amp;IF(AND(F72=$T$9,G72=$U$8),B72,"")&amp;" "&amp;IF(AND(F73=$T$9,G73=$U$8),B73,"")&amp;" "&amp;IF(AND(F74=$T$9,G74=$U$8),B74,"")&amp;" "&amp;IF(AND(F75=$T$9,G75=$U$8),B75,"")&amp;" "&amp;IF(AND(F76=$T$9,G76=$U$8),B76,"")&amp;" "&amp;IF(AND(F77=$T$9,G77=$U$8),B77,"")&amp;" "&amp;IF(AND(F78=$T$9,G78=$U$8),B78,"")&amp;" "&amp;IF(AND(F79=$T$9,G79=$U$8),B79,"")&amp;" "&amp;IF(AND(F80=$T$9,G80=$U$8),B80,"")&amp;" "&amp;IF(AND(F81=$T$9,G81=$U$8),B81,"")&amp;" "&amp;IF(AND(F82=$T$9,G82=$U$8),B82,"")&amp;" "&amp;IF(AND(F83=$T$9,G83=$U$8),B83,"")&amp;" "&amp;IF(AND(F84=$T$9,G84=$U$8),B84,"")&amp;" "&amp;IF(AND(F85=$T$9,G85=$U$8),B85,"")&amp;" "&amp;IF(AND(F86=$T$9,G86=$U$8),B86,"")&amp;" "&amp;IF(AND(F87=$T$9,G87=$U$8),B87,"")&amp;" "&amp;IF(AND(F88=$T$9,G88=$U$8),B88,"")&amp;" "&amp;IF(AND(F89=$T$9,G89=$U$8),B89,"")&amp;" "&amp;IF(AND(F90=$T$9,G90=$U$8),B90,"")</f>
        <v xml:space="preserve">                                                                               </v>
      </c>
      <c r="M9" s="69" t="str">
        <f>+IF(AND(F9=$T$9,G9=$V$8),B9,"")&amp;" "&amp;IF(AND(F10=$T$9,G10=$V$8),B10,"")&amp;" "&amp;IF(AND(F11=$T$9,G11=$V$8),B11,"")&amp;" "&amp;IF(AND(F12=$T$9,G12=$V$8),B12,"")&amp;" "&amp;IF(AND(F13=$T$9,G13=$V$8),B13,"")&amp;" "&amp;IF(AND(F14=$T$9,G14=$V$8),B14,"")&amp;" "&amp;IF(AND(F15=$T$9,G15=$V$8),B15,"")&amp;" "&amp;IF(AND(F16=$T$9,G16=$V$8),B16,"")&amp;" "&amp;IF(AND(F17=$T$9,G17=$V$8),B17,"")&amp;" "&amp;IF(AND(F18=$T$9,G18=$V$8),B18,"")&amp;" "&amp;IF(AND(F19=$T$9,G19=$V$8),B19,"")&amp;" "&amp;IF(AND(F20=$T$9,G20=$V$8),B20,"")&amp;" "&amp;IF(AND(F21=$T$9,G21=$V$8),B21,"")&amp;" "&amp;IF(AND(F22=$T$9,G22=$V$8),B22,"")&amp;" "&amp;IF(AND(F23=$T$9,G23=$V$8),B23,"")&amp;" "&amp;IF(AND(F24=$T$9,G24=$V$8),B24,"")&amp;" "&amp;IF(AND(F25=$T$9,G25=$V$8),B25,"")&amp;" "&amp;IF(AND(F26=$T$9,G26=$V$8),B26,"")&amp;" "&amp;IF(AND(F27=$T$9,G27=$V$8),B27,"")&amp;" "&amp;IF(AND(F28=$T$9,G28=$V$8),B28,"")&amp;" "&amp;IF(AND(F29=$T$9,G29=$V$8),B29,"")&amp;" "&amp;IF(AND(F30=$T$9,G30=$V$8),B30,"")&amp;" "&amp;IF(AND(F31=$T$9,G31=$V$8),B31,"")&amp;" "&amp;IF(AND(F32=$T$9,G32=$V$8),B32,"")&amp;" "&amp;IF(AND(F33=$T$9,G33=$V$8),B33,"")&amp;" "&amp;IF(AND(F34=$T$9,G34=$V$8),B34,"")&amp;" "&amp;IF(AND(F36=$T$9,G36=$V$8),B36,"")&amp;" "&amp;IF(AND(F37=$T$9,G37=$V$8),B37,"")&amp;" "&amp;IF(AND(F38=$T$9,G38=$V$8),B38,"")&amp;" "&amp;IF(AND(F39=$T$9,G39=$V$8),B39,"")&amp;" "&amp;IF(AND(F40=$T$9,G40=$V$8),B40,"")&amp;" "&amp;IF(AND(F41=$T$9,G41=$V$8),B41,"")&amp;" "&amp;IF(AND(F42=$T$9,G42=$V$8),B42,"")&amp;" "&amp;IF(AND(F43=$T$9,G43=$V$8),B43,"")&amp;" "&amp;IF(AND(F44=$T$9,G44=$V$8),B44,"")&amp;" "&amp;IF(AND(F45=$T$9,G45=$V$8),B45,"")&amp;" "&amp;IF(AND(F46=$T$9,G46=$V$8),B46,"")&amp;" "&amp;IF(AND(F47=$T$9,G47=$V$8),B47,"")&amp;" "&amp;IF(AND(F48=$T$9,G48=$V$8),B48,"")&amp;" "&amp;IF(AND(F49=$T$9,G49=$V$8),B49,"")&amp;" "&amp;IF(AND(F50=$T$9,G50=$V$8),B50,"")&amp;" "&amp;IF(AND(F51=$T$9,G51=$V$8),B51,"")&amp;" "&amp;IF(AND(F52=$T$9,G52=$V$8),B52,"")&amp;" "&amp;IF(AND(F53=$T$9,G53=$V$8),B53,"")&amp;" "&amp;IF(AND(F54=$T$9,G54=$V$8),B54,"")&amp;" "&amp;IF(AND(F55=$T$9,G55=$V$8),B55,"")&amp;" "&amp;IF(AND(F56=$T$9,G56=$V$8),B56,"")&amp;" "&amp;IF(AND(F57=$T$9,G57=$V$8),B57,"")&amp;" "&amp;IF(AND(F58=$T$9,G58=$V$8),B58,"")&amp;" "&amp;IF(AND(F59=$T$9,G59=$V$8),B59,"")&amp;" "&amp;IF(AND(F60=$T$9,G60=$V$8),B60,"")&amp;" "&amp;IF(AND(F61=$T$9,G61=$V$8),B61,"")&amp;" "&amp;IF(AND(F63=$T$9,G63=$V$8),B63,"")&amp;" "&amp;IF(AND(F64=$T$9,G64=$V$8),B64,"")&amp;" "&amp;IF(AND(F65=$T$9,G65=$V$8),B65,"")&amp;" "&amp;IF(AND(F66=$T$9,G66=$V$8),B66,"")&amp;" "&amp;IF(AND(F67=$T$9,G67=$V$8),B67,"")&amp;" "&amp;IF(AND(F68=$T$9,G68=$V$8),B68,"")&amp;" "&amp;IF(AND(F69=$T$9,G69=$V$8),B69,"")&amp;" "&amp;IF(AND(F70=$T$9,G70=$V$8),B70,"")&amp;" "&amp;IF(AND(F71=$T$9,G71=$V$8),B71,"")&amp;" "&amp;IF(AND(F72=$T$9,G72=$V$8),B72,"")&amp;" "&amp;IF(AND(F73=$T$9,G73=$V$8),B73,"")&amp;" "&amp;IF(AND(F74=$T$9,G74=$V$8),B74,"")&amp;" "&amp;IF(AND(F75=$T$9,G75=$V$8),B75,"")&amp;" "&amp;IF(AND(F76=$T$9,G76=$V$8),B76,"")&amp;" "&amp;IF(AND(F77=$T$9,G77=$V$8),B77,"")&amp;" "&amp;IF(AND(F78=$T$9,G78=$V$8),B78,"")&amp;" "&amp;IF(AND(F79=$T$9,G79=$V$8),B79,"")&amp;" "&amp;IF(AND(F80=$T$9,G80=$V$8),B80,"")&amp;" "&amp;IF(AND(F81=$T$9,G81=$V$8),B81,"")&amp;" "&amp;IF(AND(F82=$T$9,G82=$V$8),B82,"")&amp;" "&amp;IF(AND(F83=$T$9,G83=$V$8),B83,"")&amp;" "&amp;IF(AND(F84=$T$9,G84=$V$8),B84,"")&amp;" "&amp;IF(AND(F85=$T$9,G85=$V$8),B85,"")&amp;" "&amp;IF(AND(F86=$T$9,G86=$V$8),B86,"")&amp;" "&amp;IF(AND(F87=$T$9,G87=$V$8),B87,"")&amp;" "&amp;IF(AND(F88=$T$9,G88=$V$8),B88,"")&amp;" "&amp;IF(AND(F89=$T$9,G89=$V$8),B89,"")&amp;" "&amp;IF(AND(F90=$T$9,G90=$V$8),B90,"")</f>
        <v xml:space="preserve">                       R24                                                        </v>
      </c>
      <c r="N9" s="69" t="str">
        <f>+IF(AND(F9=$T$9,G9=$W$8),B9,"")&amp;" "&amp;IF(AND(F10=$T$9,G10=$W$8),B10,"")&amp;" "&amp;IF(AND(F11=$T$9,G11=$W$8),B11,"")&amp;" "&amp;IF(AND(F12=$T$9,G12=$W$8),B12,"")&amp;" "&amp;IF(AND(F13=$T$9,G13=$W$8),B13,"")&amp;" "&amp;IF(AND(F14=$T$9,G14=$W$8),B14,"")&amp;" "&amp;IF(AND(F15=$T$9,G15=$W$8),B15,"")&amp;" "&amp;IF(AND(F16=$T$9,G16=$W$8),B16,"")&amp;" "&amp;IF(AND(F17=$T$9,G17=$W$8),B17,"")&amp;" "&amp;IF(AND(F18=$T$9,G18=$W$8),B18,"")&amp;" "&amp;IF(AND(F19=$T$9,G19=$W$8),B19,"")&amp;" "&amp;IF(AND(F20=$T$9,G20=$W$8),B20,"")&amp;" "&amp;IF(AND(F21=$T$9,G21=$W$8),B21,"")&amp;" "&amp;IF(AND(F22=$T$9,G22=$W$8),B22,"")&amp;" "&amp;IF(AND(F23=$T$9,G23=$W$8),B23,"")&amp;" "&amp;IF(AND(F24=$T$9,G24=$W$8),B24,"")&amp;" "&amp;IF(AND(F25=$T$9,G25=$W$8),B25,"")&amp;" "&amp;IF(AND(F26=$T$9,G26=$W$8),B26,"")&amp;" "&amp;IF(AND(F27=$T$9,G27=$W$8),B27,"")&amp;" "&amp;IF(AND(F28=$T$9,G28=$W$8),B28,"")&amp;" "&amp;IF(AND(F29=$T$9,G29=$W$8),B29,"")&amp;" "&amp;IF(AND(F30=$T$9,G30=$W$8),B30,"")&amp;" "&amp;IF(AND(F31=$T$9,G31=$W$8),B31,"")&amp;" "&amp;IF(AND(F32=$T$9,G32=$W$8),B32,"")&amp;" "&amp;IF(AND(F33=$T$9,G33=$W$8),B33,"")&amp;" "&amp;IF(AND(F34=$T$9,G34=$W$8),B34,"")&amp;" "&amp;IF(AND(F36=$T$9,G36=$W$8),B36,"")&amp;" "&amp;IF(AND(F37=$T$9,G37=$W$8),B37,"")&amp;" "&amp;IF(AND(F38=$T$9,G38=$W$8),B38,"")&amp;" "&amp;IF(AND(F39=$T$9,G39=$W$8),B39,"")&amp;" "&amp;IF(AND(F40=$T$9,G40=$W$8),B40,"")&amp;" "&amp;IF(AND(F41=$T$9,G41=$W$8),B41,"")&amp;" "&amp;IF(AND(F42=$T$9,G42=$W$8),B42,"")&amp;" "&amp;IF(AND(F43=$T$9,G43=$W$8),B43,"")&amp;" "&amp;IF(AND(F44=$T$9,G44=$W$8),B44,"")&amp;" "&amp;IF(AND(F45=$T$9,G45=$W$8),B45,"")&amp;" "&amp;IF(AND(F46=$T$9,G46=$W$8),B46,"")&amp;" "&amp;IF(AND(F47=$T$9,G47=$W$8),B47,"")&amp;" "&amp;IF(AND(F48=$T$9,G48=$W$8),B48,"")&amp;" "&amp;IF(AND(F49=$T$9,G49=$W$8),B49,"")&amp;" "&amp;IF(AND(F50=$T$9,G50=$W$8),B50,"")&amp;" "&amp;IF(AND(F51=$T$9,G51=$W$8),B51,"")&amp;" "&amp;IF(AND(F52=$T$9,G52=$W$8),B52,"")&amp;" "&amp;IF(AND(F53=$T$9,G53=$W$8),B53,"")&amp;" "&amp;IF(AND(F54=$T$9,G54=$W$8),B54,"")&amp;" "&amp;IF(AND(F55=$T$9,G55=$W$8),B55,"")&amp;" "&amp;IF(AND(F56=$T$9,G56=$W$8),B56,"")&amp;" "&amp;IF(AND(F57=$T$9,G57=$W$8),B57,"")&amp;" "&amp;IF(AND(F58=$T$9,G58=$W$8),B58,"")&amp;" "&amp;IF(AND(F59=$T$9,G59=$W$8),B59,"")&amp;" "&amp;IF(AND(F60=$T$9,G60=$W$8),B60,"")&amp;" "&amp;IF(AND(F61=$T$9,G61=$W$8),B61,"")&amp;" "&amp;IF(AND(F63=$T$9,G63=$W$8),B63,"")&amp;" "&amp;IF(AND(F64=$T$9,G64=$W$8),B64,"")&amp;" "&amp;IF(AND(F65=$T$9,G65=$W$8),B65,"")&amp;" "&amp;IF(AND(F66=$T$9,G66=$W$8),B66,"")&amp;" "&amp;IF(AND(F67=$T$9,G67=$W$8),B67,"")&amp;" "&amp;IF(AND(F68=$T$9,G68=$W$8),B68,"")</f>
        <v xml:space="preserve">                     R22 R23   R26                      R49          </v>
      </c>
      <c r="O9" s="69" t="str">
        <f>+IF(AND(F9=$T$9,G9=$X$8),B9,"")&amp;" "&amp;IF(AND(F10=$T$9,G10=$X$8),B10,"")&amp;" "&amp;IF(AND(F11=$T$9,G11=$X$8),B11,"")&amp;" "&amp;IF(AND(F12=$T$9,G12=$X$8),B12,"")&amp;" "&amp;IF(AND(F13=$T$9,G13=$X$8),B13,"")&amp;" "&amp;IF(AND(F14=$T$9,G14=$X$8),B14,"")&amp;" "&amp;IF(AND(F15=$T$9,G15=$X$8),B15,"")&amp;" "&amp;IF(AND(F16=$T$9,G16=$X$8),B16,"")&amp;" "&amp;IF(AND(F17=$T$9,G17=$X$8),B17,"")&amp;" "&amp;IF(AND(F18=$T$9,G18=$X$8),B18,"")&amp;" "&amp;IF(AND(F19=$T$9,G19=$X$8),B19,"")&amp;" "&amp;IF(AND(F20=$T$9,G20=$X$8),B20,"")&amp;" "&amp;IF(AND(F21=$T$9,G21=$X$8),B21,"")&amp;" "&amp;IF(AND(F22=$T$9,G22=$X$8),B22,"")&amp;" "&amp;IF(AND(F23=$T$9,G23=$X$8),B23,"")&amp;" "&amp;IF(AND(F24=$T$9,G24=$X$8),B24,"")&amp;" "&amp;IF(AND(F25=$T$9,G25=$X$8),B25,"")&amp;" "&amp;IF(AND(F26=$T$9,G26=$X$8),B26,"")&amp;" "&amp;IF(AND(F27=$T$9,G27=$X$8),B27,"")&amp;" "&amp;IF(AND(F28=$T$9,G28=$X$8),B28,"")&amp;" "&amp;IF(AND(F29=$T$9,G29=$X$8),B29,"")&amp;" "&amp;IF(AND(F30=$T$9,G30=$X$8),B30,"")&amp;" "&amp;IF(AND(F31=$T$9,G31=$X$8),B31,"")&amp;" "&amp;IF(AND(F32=$T$9,G32=$X$8),B32,"")&amp;" "&amp;IF(AND(F33=$T$9,G33=$X$8),B33,"")&amp;" "&amp;IF(AND(F34=$T$9,G34=$X$8),B34,"")&amp;" "&amp;IF(AND(F36=$T$9,G36=$X$8),B36,"")&amp;" "&amp;IF(AND(F37=$T$9,G37=$X$8),B37,"")&amp;" "&amp;IF(AND(F38=$T$9,G38=$X$8),B38,"")&amp;" "&amp;IF(AND(F39=$T$9,G39=$X$8),B39,"")&amp;" "&amp;IF(AND(F40=$T$9,G40=$X$8),B40,"")&amp;" "&amp;IF(AND(F41=$T$9,G41=$X$8),B41,"")&amp;" "&amp;IF(AND(F42=$T$9,G42=$X$8),B42,"")&amp;" "&amp;IF(AND(F43=$T$9,G43=$X$8),B43,"")&amp;" "&amp;IF(AND(F44=$T$9,G44=$X$8),B44,"")&amp;" "&amp;IF(AND(F45=$T$9,G45=$X$8),B45,"")&amp;" "&amp;IF(AND(F46=$T$9,G46=$X$8),B46,"")&amp;" "&amp;IF(AND(F47=$T$9,G47=$X$8),B47,"")&amp;" "&amp;IF(AND(F48=$T$9,G48=$X$8),B48,"")&amp;" "&amp;IF(AND(F49=$T$9,G49=$X$8),B49,"")&amp;" "&amp;IF(AND(F50=$T$9,G50=$X$8),B50,"")&amp;" "&amp;IF(AND(F51=$T$9,G51=$X$8),B51,"")&amp;" "&amp;IF(AND(F52=$T$9,G52=$X$8),B52,"")&amp;" "&amp;IF(AND(F53=$T$9,G53=$X$8),B53,"")&amp;" "&amp;IF(AND(F54=$T$9,G54=$X$8),B54,"")&amp;" "&amp;IF(AND(F55=$T$9,G55=$X$8),B55,"")&amp;" "&amp;IF(AND(F56=$T$9,G56=$X$8),B56,"")&amp;" "&amp;IF(AND(F57=$T$9,G57=$X$8),B57,"")&amp;" "&amp;IF(AND(F58=$T$9,G58=$X$8),B58,"")&amp;" "&amp;IF(AND(F59=$T$9,G59=$X$8),B59,"")&amp;" "&amp;IF(AND(F60=$T$9,G60=$X$8),B60,"")&amp;" "&amp;IF(AND(F61=$T$9,G61=$X$8),B61,"")&amp;" "&amp;IF(AND(F63=$T$9,G63=$X$8),B63,"")&amp;" "&amp;IF(AND(F64=$T$9,G64=$X$8),B64,"")&amp;" "&amp;IF(AND(F65=$T$9,G65=$X$8),B65,"")&amp;" "&amp;IF(AND(F66=$T$9,G66=$X$8),B66,"")&amp;" "&amp;IF(AND(F67=$T$9,G67=$X$8),B67,"")&amp;" "&amp;IF(AND(F68=$T$9,G68=$X$8),B68,"")&amp;" "&amp;IF(AND(F69=$T$9,G69=$X$8),B69,"")&amp;" "&amp;IF(AND(F70=$T$9,G70=$X$8),B70,"")&amp;" "&amp;IF(AND(F71=$T$9,G71=$X$8),B71,"")&amp;" "&amp;IF(AND(F72=$T$9,G72=$X$8),B72,"")&amp;" "&amp;IF(AND(F73=$T$9,G73=$X$8),B73,"")&amp;" "&amp;IF(AND(F74=$T$9,G74=$X$8),B74,"")&amp;" "&amp;IF(AND(F75=$T$9,G75=$X$8),B75,"")&amp;" "&amp;IF(AND(F76=$T$9,G76=$X$8),B76,"")&amp;" "&amp;IF(AND(F77=$T$9,G77=$X$8),B77,"")&amp;" "&amp;IF(AND(F78=$T$9,G78=$X$8),B78,"")&amp;" "&amp;IF(AND(F79=$T$9,G79=$X$8),B79,"")&amp;" "&amp;IF(AND(F80=$T$9,G80=$X$8),B80,"")&amp;" "&amp;IF(AND(F81=$T$9,G81=$X$8),B81,"")&amp;" "&amp;IF(AND(F82=$T$9,G82=$X$8),B82,"")&amp;" "&amp;IF(AND(F83=$T$9,G83=$X$8),B83,"")&amp;" "&amp;IF(AND(F84=$T$9,G84=$X$8),B84,"")&amp;" "&amp;IF(AND(F85=$T$9,G85=$X$8),B85,"")&amp;" "&amp;IF(AND(F86=$T$9,G86=$X$8),B86,"")&amp;" "&amp;IF(AND(F87=$T$9,G87=$X$8),B87,"")&amp;" "&amp;IF(AND(F88=$T$9,G88=$X$8),B88,"")&amp;" "&amp;IF(AND(F89=$T$9,G89=$X$8),B89,"")&amp;" "&amp;IF(AND(F90=$T$9,G90=$X$8),B90,"")</f>
        <v xml:space="preserve">       R8                    R29                                                    </v>
      </c>
      <c r="P9" s="70" t="str">
        <f>+IF(AND(F9=$T$9,G9=$Y$8),B9,"")&amp;" "&amp;IF(AND(F10=$T$9,G10=$Y$8),B10,"")&amp;" "&amp;IF(AND(F11=$T$9,G11=$Y$8),B11,"")&amp;" "&amp;IF(AND(F12=$T$9,G12=$Y$8),B12,"")&amp;" "&amp;IF(AND(F13=$T$9,G13=$Y$8),B13,"")&amp;" "&amp;IF(AND(F14=$T$9,G14=$Y$8),B14,"")&amp;" "&amp;IF(AND(F15=$T$9,G15=$Y$8),B15,"")&amp;" "&amp;IF(AND(F16=$T$9,G16=$Y$8),B16,"")&amp;" "&amp;IF(AND(F17=$T$9,G17=$Y$8),B17,"")&amp;" "&amp;IF(AND(F18=$T$9,G18=$Y$8),B18,"")&amp;" "&amp;IF(AND(F19=$T$9,G19=$Y$8),B19,"")&amp;" "&amp;IF(AND(F20=$T$9,G20=$Y$8),B20,"")&amp;" "&amp;IF(AND(F21=$T$9,G21=$Y$8),B21,"")&amp;" "&amp;IF(AND(F22=$T$9,G22=$Y$8),B22,"")&amp;" "&amp;IF(AND(F23=$T$9,G23=$Y$8),B23,"")&amp;" "&amp;IF(AND(F24=$T$9,G24=$Y$8),B24,"")&amp;" "&amp;IF(AND(F25=$T$9,G25=$Y$8),B25,"")&amp;" "&amp;IF(AND(F26=$T$9,G26=$Y$8),B26,"")&amp;" "&amp;IF(AND(F27=$T$9,G27=$Y$8),B27,"")&amp;" "&amp;IF(AND(F28=$T$9,G28=$Y$8),B28,"")&amp;" "&amp;IF(AND(F29=$T$9,G29=$Y$8),B29,"")&amp;" "&amp;IF(AND(F30=$T$9,G30=$Y$8),B30,"")&amp;" "&amp;IF(AND(F31=$T$9,G31=$Y$8),B31,"")&amp;" "&amp;IF(AND(F32=$T$9,G32=$Y$8),B32,"")&amp;" "&amp;IF(AND(F33=$T$9,G33=$Y$8),B33,"")&amp;" "&amp;IF(AND(F34=$T$9,G34=$Y$8),B34,"")&amp;" "&amp;IF(AND(F36=$T$9,G36=$Y$8),B36,"")&amp;" "&amp;IF(AND(F37=$T$9,G37=$Y$8),B37,"")&amp;" "&amp;IF(AND(F38=$T$9,G38=$Y$8),B38,"")&amp;" "&amp;IF(AND(F39=$T$9,G39=$Y$8),B39,"")&amp;" "&amp;IF(AND(F40=$T$9,G40=$Y$8),B40,"")&amp;" "&amp;IF(AND(F41=$T$9,G41=$Y$8),B41,"")&amp;" "&amp;IF(AND(F42=$T$9,G42=$Y$8),B42,"")&amp;" "&amp;IF(AND(F43=$T$9,G43=$Y$8),B43,"")&amp;" "&amp;IF(AND(F44=$T$9,G44=$Y$8),B44,"")&amp;" "&amp;IF(AND(F45=$T$9,G45=$Y$8),B45,"")&amp;" "&amp;IF(AND(F46=$T$9,G46=$Y$8),B46,"")&amp;" "&amp;IF(AND(F47=$T$9,G47=$Y$8),B47,"")&amp;" "&amp;IF(AND(F48=$T$9,G48=$Y$8),B48,"")&amp;" "&amp;IF(AND(F49=$T$9,G49=$Y$8),B49,"")&amp;" "&amp;IF(AND(F50=$T$9,G50=$Y$8),B50,"")&amp;" "&amp;IF(AND(F51=$T$9,G51=$Y$8),B51,"")&amp;" "&amp;IF(AND(F52=$T$9,G52=$Y$8),B52,"")&amp;" "&amp;IF(AND(F53=$T$9,G53=$Y$8),B53,"")&amp;" "&amp;IF(AND(F54=$T$9,G54=$Y$8),B54,"")&amp;" "&amp;IF(AND(F55=$T$9,G55=$Y$8),B55,"")&amp;" "&amp;IF(AND(F56=$T$9,G56=$Y$8),B56,"")&amp;" "&amp;IF(AND(F57=$T$9,G57=$Y$8),B57,"")&amp;" "&amp;IF(AND(F58=$T$9,G58=$Y$8),B58,"")&amp;" "&amp;IF(AND(F59=$T$9,G59=$Y$8),B59,"")&amp;" "&amp;IF(AND(F60=$T$9,G60=$Y$8),B60,"")&amp;" "&amp;IF(AND(F61=$T$9,G61=$Y$8),B61,"")&amp;" "&amp;IF(AND(F63=$T$9,G63=$Y$8),B63,"")&amp;" "&amp;IF(AND(F64=$T$9,G64=$Y$8),B64,"")&amp;" "&amp;IF(AND(F65=$T$9,G65=$Y$8),B65,"")&amp;" "&amp;IF(AND(F66=$T$9,G66=$Y$8),B66,"")&amp;" "&amp;IF(AND(F67=$T$9,G67=$Y$8),B67,"")&amp;" "&amp;IF(AND(F68=$T$9,G68=$Y$8),B68,"")&amp;" "&amp;IF(AND(F69=$T$9,G69=$Y$8),B69,"")&amp;" "&amp;IF(AND(F70=$T$9,G70=$Y$8),B70,"")&amp;" "&amp;IF(AND(F71=$T$9,G71=$Y$8),B71,"")&amp;" "&amp;IF(AND(F72=$T$9,G72=$Y$8),B72,"")&amp;" "&amp;IF(AND(F73=$T$9,G73=$Y$8),B73,"")&amp;" "&amp;IF(AND(F74=$T$9,G74=$Y$8),B74,"")&amp;" "&amp;IF(AND(F75=$T$9,G75=$Y$8),B75,"")&amp;" "&amp;IF(AND(F76=$T$9,G76=$Y$8),B76,"")&amp;" "&amp;IF(AND(F77=$T$9,G77=$Y$8),B77,"")&amp;" "&amp;IF(AND(F78=$T$9,G78=$Y$8),B78,"")&amp;" "&amp;IF(AND(F79=$T$9,G79=$Y$8),B79,"")&amp;" "&amp;IF(AND(F80=$T$9,G80=$Y$8),B80,"")&amp;" "&amp;IF(AND(F81=$T$9,G81=$Y$8),B81,"")&amp;" "&amp;IF(AND(F82=$T$9,G82=$Y$8),B82,"")&amp;" "&amp;IF(AND(F83=$T$9,G83=$Y$8),B83,"")&amp;" "&amp;IF(AND(F84=$T$9,G84=$Y$8),B84,"")&amp;" "&amp;IF(AND(F85=$T$9,G85=$Y$8),B85,"")&amp;" "&amp;IF(AND(F86=$T$9,G86=$Y$8),B86,"")&amp;" "&amp;IF(AND(F87=$T$9,G87=$Y$8),B87,"")&amp;" "&amp;IF(AND(F88=$T$9,G88=$Y$8),B88,"")&amp;" "&amp;IF(AND(F89=$T$9,G89=$Y$8),B89,"")&amp;" "&amp;IF(AND(F90=$T$9,G90=$Y$8),B90,"")</f>
        <v xml:space="preserve">        R9                                                                       </v>
      </c>
      <c r="R9" s="692" t="s">
        <v>607</v>
      </c>
      <c r="S9" s="88">
        <v>1</v>
      </c>
      <c r="T9" s="86" t="s">
        <v>624</v>
      </c>
      <c r="U9" s="69" t="s">
        <v>616</v>
      </c>
      <c r="V9" s="69" t="s">
        <v>616</v>
      </c>
      <c r="W9" s="69" t="s">
        <v>616</v>
      </c>
      <c r="X9" s="69" t="s">
        <v>616</v>
      </c>
      <c r="Y9" s="70" t="s">
        <v>612</v>
      </c>
    </row>
    <row r="10" spans="1:25" ht="120" customHeight="1" x14ac:dyDescent="0.25">
      <c r="A10" s="333" t="str">
        <f>'CONTEXTO E IDENTIFICACIÓN'!G56</f>
        <v>Estratégico</v>
      </c>
      <c r="B10" s="205" t="str">
        <f>'CONTEXTO E IDENTIFICACIÓN'!A56</f>
        <v>R2</v>
      </c>
      <c r="C10" s="332" t="str">
        <f>'CONTEXTO E IDENTIFICACIÓN'!N56</f>
        <v>Posibilidad de pérdida Reputacional  por la desarticulación de los elementos del Plan Estratégico Institucional (PEI) con los planes y proyectos del IGAC debido a:
1. Desconocimiento del plan estratégico y objetivos institucionales por parte de las áreas misionales y administrativas. 
2. Falta de articulación de las áreas misionales, estratégicas y de apoyo de la Entidad para el desarrollo de sus funciones.
3. Falta de compromiso de la Alta Dirección para el monitoreo del cumplimiento de las metas del plan estratégico.
4. Ausencia de comunicación con entidades del mismo sector para el cumplimiento de metas y proyectos.</v>
      </c>
      <c r="D10" s="339">
        <f>'VALORACIÓN DEL CONTROL'!X62</f>
        <v>0.2</v>
      </c>
      <c r="E10" s="339">
        <f>'VALORACIÓN DEL CONTROL'!Y62</f>
        <v>0.6</v>
      </c>
      <c r="F10" s="340" t="str">
        <f t="shared" ref="F10:F67" si="0">+IF(D10=0,"",IF(D10&lt;=$S$13,$T$13,IF(D10&lt;=$S$12,$T$12,IF(D10&lt;=$S$11,$T$11,IF(D10&lt;=$S$10,$T$10,IF(D10&lt;=$S$9,$T$9,""))))))</f>
        <v>Muy Baja</v>
      </c>
      <c r="G10" s="340" t="str">
        <f t="shared" ref="G10:G68" si="1">+IF(E10=0,"",IF(E10&lt;=$U$7,$U$8,IF(E10&lt;=$V$7,$V$8,IF(E10&lt;=$W$7,$W$8,IF(E10&lt;=$X$7,$X$8,IF(E10&lt;=$Y$7,$Y$8,""))))))</f>
        <v>Moderado</v>
      </c>
      <c r="H10" s="341" t="str">
        <f t="shared" ref="H10:H68" si="2">+IF(F10=$T$9,IF(G10=$U$8,$U$9,IF(G10=$V$8,$V$9,IF(G10=$W$8,$W$9,IF(G10=$X$8,$X$9,IF(G10=$Y$8,$Y$9))))),IF(F10=$T$10,IF(G10=$U$8,$U$10,IF(G10=$V$8,$V$10,IF(G10=$W$8,$W$10,IF(G10=$X$8,$X$10,IF(G10=$Y$8,$Y$10))))),IF(F10=$T$11,IF(G10=$U$8,$U$11,IF(G10=$V$8,$V$11,IF(G10=$W$8,$W$11,IF(G10=$X$8,$X$11,IF(G10=$Y$8,$Y$11))))),IF(F10=$T$12,IF(G10=$U$8,$U$12,IF(G10=$V$8,$V$12,IF(G10=$W$8,$W$12,IF(G10=$X$8,$X$12,IF(G10=$Y$8,$Y$12))))),IF(F10=$T$13,IF(G10=$U$8,$U$13,IF(G10=$V$8,$V$13,IF(G10=$W$8,$W$13,IF(G10=$X$8,$X$13,IF(G10=$Y$8,$Y$13))))),"")))))</f>
        <v>Moderado</v>
      </c>
      <c r="J10" s="622"/>
      <c r="K10" s="67" t="s">
        <v>620</v>
      </c>
      <c r="L10" s="71" t="str">
        <f>+IF(AND(F9=$T$10,G9=$U$8),B9,"")&amp;" "&amp;IF(AND(F10=$T$10,G10=$U$8),B10,"")&amp;" "&amp;IF(AND(F11=$T$10,G11=$U$8),B11,"")&amp;" "&amp;IF(AND(F12=$T$10,G12=$U$8),B12,"")&amp;" "&amp;IF(AND(F13=$T$10,G13=$U$8),B13,"")&amp;" "&amp;IF(AND(F14=$T$10,G14=$U$8),B14,"")&amp;" "&amp;IF(AND(F15=$T$10,G15=$U$8),B15,"")&amp;" "&amp;IF(AND(F16=$T$10,G16=$U$8),B16,"")&amp;" "&amp;IF(AND(F17=$T$10,G17=$U$8),B17,"")&amp;" "&amp;IF(AND(F18=$T$10,G18=$U$8),B18,"")&amp;" "&amp;IF(AND(F19=$T$10,G19=$U$8),B19,"")&amp;" "&amp;IF(AND(F20=$T$10,G20=$U$8),B20,"")&amp;" "&amp;IF(AND(F21=$T$10,G21=$U$8),B21,"")&amp;" "&amp;IF(AND(F22=$T$10,G22=$U$8),B22,"")&amp;" "&amp;IF(AND(F23=$T$10,G23=$U$8),B23,"")&amp;" "&amp;IF(AND(F24=$T$10,G24=$U$8),B24,"")&amp;" "&amp;IF(AND(F25=$T$10,G25=$U$8),B25,"")&amp;" "&amp;IF(AND(F26=$T$10,G26=$U$8),B26,"")&amp;" "&amp;IF(AND(F27=$T$10,G27=$U$8),B27,"")&amp;" "&amp;IF(AND(F28=$T$10,G28=$U$8),B28,"")&amp;" "&amp;IF(AND(F29=$T$10,G29=$U$8),B29,"")&amp;" "&amp;IF(AND(F30=$T$10,G30=$U$8),B30,"")&amp;" "&amp;IF(AND(F31=$T$10,G31=$U$8),B31,"")&amp;" "&amp;IF(AND(F32=$T$10,G32=$U$8),B32,"")&amp;" "&amp;IF(AND(F33=$T$10,G33=$U$8),B33,"")&amp;" "&amp;IF(AND(F34=$T$10,G34=$U$8),B34,"")&amp;" "&amp;IF(AND(F36=$T$10,G36=$U$8),B36,"")&amp;" "&amp;IF(AND(F37=$T$10,G37=$U$8),B37,"")&amp;" "&amp;IF(AND(F38=$T$10,G38=$U$8),B38,"")&amp;" "&amp;IF(AND(F39=$T$10,G39=$U$8),B39,"")&amp;" "&amp;IF(AND(F40=$T$10,G40=$U$8),B40,"")&amp;" "&amp;IF(AND(F41=$T$10,G41=$U$8),B41,"")&amp;" "&amp;IF(AND(F42=$T$10,G42=$U$8),B42,"")&amp;" "&amp;IF(AND(F43=$T$10,G43=$U$8),B43,"")&amp;" "&amp;IF(AND(F44=$T$10,G44=$U$8),B44,"")&amp;" "&amp;IF(AND(F45=$T$10,G45=$U$8),B45,"")&amp;" "&amp;IF(AND(F46=$T$10,G46=$U$8),B46,"")&amp;" "&amp;IF(AND(F47=$T$10,G47=$U$8),B47,"")&amp;" "&amp;IF(AND(F48=$T$10,G48=$U$8),B48,"")&amp;" "&amp;IF(AND(F49=$T$10,G49=$U$8),B49,"")&amp;" "&amp;IF(AND(F50=$T$10,G50=$U$8),B50,"")&amp;" "&amp;IF(AND(F51=$T$10,G51=$U$8),B51,"")&amp;" "&amp;IF(AND(F52=$T$10,G52=$U$8),B52,"")&amp;" "&amp;IF(AND(F53=$T$10,G53=$U$8),B53,"")&amp;" "&amp;IF(AND(F54=$T$10,G54=$U$8),B54,"")&amp;" "&amp;IF(AND(F55=$T$10,G55=$U$8),B55,"")&amp;" "&amp;IF(AND(F56=$T$10,G56=$U$8),B56,"")&amp;" "&amp;IF(AND(F57=$T$10,G57=$U$8),B57,"")&amp;" "&amp;IF(AND(F58=$T$10,G58=$U$8),B58,"")&amp;" "&amp;IF(AND(F59=$T$10,G59=$U$8),B59,"")&amp;" "&amp;IF(AND(F60=$T$10,G60=$U$8),B60,"")&amp;" "&amp;IF(AND(F61=$T$10,G61=$U$8),B61,"")&amp;" "&amp;IF(AND(F63=$T$10,G63=$U$8),B63,"")&amp;" "&amp;IF(AND(F64=$T$10,G64=$U$8),B64,"")&amp;" "&amp;IF(AND(F65=$T$10,G65=$U$8),B65,"")&amp;" "&amp;IF(AND(F66=$T$10,G66=$U$8),B66,"")&amp;" "&amp;IF(AND(F67=$T$10,G67=$U$8),B67,"")&amp;" "&amp;IF(AND(F68=$T$10,G68=$U$8),B68,"")&amp;" "&amp;IF(AND(F69=$T$10,G69=$U$8),B69,"")&amp;" "&amp;IF(AND(F70=$T$10,G70=$U$8),B70,"")&amp;" "&amp;IF(AND(F71=$T$10,G71=$U$8),B71,"")&amp;" "&amp;IF(AND(F72=$T$10,G72=$U$8),B72,"")&amp;" "&amp;IF(AND(F73=$T$10,G73=$U$8),B73,"")&amp;" "&amp;IF(AND(F74=$T$10,G74=$U$8),B74,"")&amp;" "&amp;IF(AND(F75=$T$10,G75=$U$8),B75,"")&amp;" "&amp;IF(AND(F76=$T$10,G76=$U$8),B76,"")&amp;" "&amp;IF(AND(F77=$T$10,G77=$U$8),B77,"")&amp;" "&amp;IF(AND(F78=$T$10,G78=$U$8),B78,"")&amp;" "&amp;IF(AND(F79=$T$10,G79=$U$8),B79,"")&amp;" "&amp;IF(AND(F80=$T$10,G80=$U$8),B80,"")&amp;" "&amp;IF(AND(F81=$T$10,G81=$U$8),B81,"")&amp;" "&amp;IF(AND(F82=$T$10,G82=$U$8),B82,"")&amp;" "&amp;IF(AND(F83=$T$10,G83=$U$8),B83,"")&amp;" "&amp;IF(AND(F84=$T$10,G84=$U$8),B84,"")&amp;" "&amp;IF(AND(F85=$T$10,G85=$U$8),B85,"")&amp;" "&amp;IF(AND(F86=$T$10,G86=$U$8),B86,"")&amp;" "&amp;IF(AND(F87=$T$10,G87=$U$8),B87,"")&amp;" "&amp;IF(AND(F88=$T$10,G88=$U$8),B88,"")&amp;" "&amp;IF(AND(F89=$T$10,G89=$U$8),B89,"")&amp;" "&amp;IF(AND(F90=$T$10,G90=$U$8),B90,"")</f>
        <v xml:space="preserve">                                  R36                                             </v>
      </c>
      <c r="M10" s="71" t="str">
        <f>+IF(AND(F9=$T$10,G9=$V$8),B9,"")&amp;" "&amp;IF(AND(F10=$T$10,G10=$V$8),B10,"")&amp;" "&amp;IF(AND(F11=$T$10,G11=$V$8),B11,"")&amp;" "&amp;IF(AND(F12=$T$10,G12=$V$8),B12,"")&amp;" "&amp;IF(AND(F13=$T$10,G13=$V$8),B13,"")&amp;" "&amp;IF(AND(F14=$T$10,G14=$V$8),B14,"")&amp;" "&amp;IF(AND(F15=$T$10,G15=$V$8),B15,"")&amp;" "&amp;IF(AND(F16=$T$10,G16=$V$8),B16,"")&amp;" "&amp;IF(AND(F17=$T$10,G17=$V$8),B17,"")&amp;" "&amp;IF(AND(F18=$T$10,G18=$V$8),B18,"")&amp;" "&amp;IF(AND(F19=$T$10,G19=$V$8),B19,"")&amp;" "&amp;IF(AND(F20=$T$10,G20=$V$8),B20,"")&amp;" "&amp;IF(AND(F21=$T$10,G21=$V$8),B21,"")&amp;" "&amp;IF(AND(F22=$T$10,G22=$V$8),B22,"")&amp;" "&amp;IF(AND(F23=$T$10,G23=$V$8),B23,"")&amp;" "&amp;IF(AND(F24=$T$10,G24=$V$8),B24,"")&amp;" "&amp;IF(AND(F25=$T$10,G25=$V$8),B25,"")&amp;" "&amp;IF(AND(F26=$T$10,G26=$V$8),B26,"")&amp;" "&amp;IF(AND(F27=$T$10,G27=$V$8),B27,"")&amp;" "&amp;IF(AND(F28=$T$10,G28=$V$8),B28,"")&amp;" "&amp;IF(AND(F29=$T$10,G29=$V$8),B29,"")&amp;" "&amp;IF(AND(F30=$T$10,G30=$V$8),B30,"")&amp;" "&amp;IF(AND(F31=$T$10,G31=$V$8),B31,"")&amp;" "&amp;IF(AND(F32=$T$10,G32=$V$8),B32,"")&amp;" "&amp;IF(AND(F33=$T$10,G33=$V$8),B33,"")&amp;" "&amp;IF(AND(F34=$T$10,G34=$V$8),B34,"")&amp;" "&amp;IF(AND(F36=$T$10,G36=$V$8),B36,"")&amp;" "&amp;IF(AND(F37=$T$10,G37=$V$8),B37,"")&amp;" "&amp;IF(AND(F38=$T$10,G38=$V$8),B38,"")&amp;" "&amp;IF(AND(F39=$T$10,G39=$V$8),B39,"")&amp;" "&amp;IF(AND(F40=$T$10,G40=$V$8),B40,"")&amp;" "&amp;IF(AND(F41=$T$10,G41=$V$8),B41,"")&amp;" "&amp;IF(AND(F42=$T$10,G42=$V$8),B42,"")&amp;" "&amp;IF(AND(F43=$T$10,G43=$V$8),B43,"")&amp;" "&amp;IF(AND(F44=$T$10,G44=$V$8),B44,"")&amp;" "&amp;IF(AND(F45=$T$10,G45=$V$8),B45,"")&amp;" "&amp;IF(AND(F46=$T$10,G46=$V$8),B46,"")&amp;" "&amp;IF(AND(F47=$T$10,G47=$V$8),B47,"")&amp;" "&amp;IF(AND(F48=$T$10,G48=$V$8),B48,"")&amp;" "&amp;IF(AND(F49=$T$10,G49=$V$8),B49,"")&amp;" "&amp;IF(AND(F50=$T$10,G50=$V$8),B50,"")&amp;" "&amp;IF(AND(F51=$T$10,G51=$V$8),B51,"")&amp;" "&amp;IF(AND(F52=$T$10,G52=$V$8),B52,"")&amp;" "&amp;IF(AND(F53=$T$10,G53=$V$8),B53,"")&amp;" "&amp;IF(AND(F54=$T$10,G54=$V$8),B54,"")&amp;" "&amp;IF(AND(F55=$T$10,G55=$V$8),B55,"")&amp;" "&amp;IF(AND(F56=$T$10,G56=$V$8),B56,"")&amp;" "&amp;IF(AND(F57=$T$10,G57=$V$8),B57,"")&amp;" "&amp;IF(AND(F58=$T$10,G58=$V$8),B58,"")&amp;" "&amp;IF(AND(F59=$T$10,G59=$V$8),B59,"")&amp;" "&amp;IF(AND(F60=$T$10,G60=$V$8),B60,"")&amp;" "&amp;IF(AND(F61=$T$10,G61=$V$8),B61,"")&amp;" "&amp;IF(AND(F63=$T$10,G63=$V$8),B63,"")&amp;" "&amp;IF(AND(F64=$T$10,G64=$V$8),B64,"")&amp;" "&amp;IF(AND(F65=$T$10,G65=$V$8),B65,"")&amp;" "&amp;IF(AND(F66=$T$10,G66=$V$8),B66,"")&amp;" "&amp;IF(AND(F67=$T$10,G67=$V$8),B67,"")&amp;" "&amp;IF(AND(F68=$T$10,G68=$V$8),B68,"")&amp;" "&amp;IF(AND(F69=$T$10,G69=$V$8),B69,"")&amp;" "&amp;IF(AND(F70=$T$10,G70=$V$8),B70,"")&amp;" "&amp;IF(AND(F71=$T$10,G71=$V$8),B71,"")&amp;" "&amp;IF(AND(F72=$T$10,G72=$V$8),B72,"")&amp;" "&amp;IF(AND(F73=$T$10,G73=$V$8),B73,"")&amp;" "&amp;IF(AND(F74=$T$10,G74=$V$8),B74,"")&amp;" "&amp;IF(AND(F75=$T$10,G75=$V$8),B75,"")&amp;" "&amp;IF(AND(F76=$T$10,G76=$V$8),B76,"")&amp;" "&amp;IF(AND(F77=$T$10,G77=$V$8),B77,"")&amp;" "&amp;IF(AND(F78=$T$10,G78=$V$8),B78,"")&amp;" "&amp;IF(AND(F79=$T$10,G79=$V$8),B79,"")&amp;" "&amp;IF(AND(F80=$T$10,G80=$V$8),B80,"")&amp;" "&amp;IF(AND(F81=$T$10,G81=$V$8),B81,"")&amp;" "&amp;IF(AND(F82=$T$10,G82=$V$8),B82,"")&amp;" "&amp;IF(AND(F83=$T$10,G83=$V$8),B83,"")&amp;" "&amp;IF(AND(F84=$T$10,G84=$V$8),B84,"")&amp;" "&amp;IF(AND(F85=$T$10,G85=$V$8),B85,"")&amp;" "&amp;IF(AND(F86=$T$10,G86=$V$8),B86,"")&amp;" "&amp;IF(AND(F87=$T$10,G87=$V$8),B87,"")&amp;" "&amp;IF(AND(F88=$T$10,G88=$V$8),B88,"")&amp;" "&amp;IF(AND(F89=$T$10,G89=$V$8),B89,"")&amp;" "&amp;IF(AND(F90=$T$10,G90=$V$8),B90,"")</f>
        <v xml:space="preserve">                                                                               </v>
      </c>
      <c r="N10" s="69" t="str">
        <f>+IF(AND(F9=$T$10,G9=$W$8),B9,"")&amp;" "&amp;IF(AND(F10=$T$10,G10=$W$8),B10,"")&amp;" "&amp;IF(AND(F11=$T$10,G11=$W$8),B11,"")&amp;" "&amp;IF(AND(F12=$T$10,G12=$W$8),B12,"")&amp;" "&amp;IF(AND(F13=$T$10,G13=$W$8),B13,"")&amp;" "&amp;IF(AND(F14=$T$10,G14=$W$8),B14,"")&amp;" "&amp;IF(AND(F15=$T$10,G15=$W$8),B15,"")&amp;" "&amp;IF(AND(F16=$T$10,G16=$W$8),B16,"")&amp;" "&amp;IF(AND(F17=$T$10,G17=$W$8),B17,"")&amp;" "&amp;IF(AND(F18=$T$10,G18=$W$8),B18,"")&amp;" "&amp;IF(AND(F19=$T$10,G19=$W$8),B19,"")&amp;" "&amp;IF(AND(F20=$T$10,G20=$W$8),B20,"")&amp;" "&amp;IF(AND(F21=$T$10,G21=$W$8),B21,"")&amp;" "&amp;IF(AND(F22=$T$10,G22=$W$8),B22,"")&amp;" "&amp;IF(AND(F23=$T$10,G23=$W$8),B23,"")&amp;" "&amp;IF(AND(F24=$T$10,G24=$W$8),B24,"")&amp;" "&amp;IF(AND(F25=$T$10,G25=$W$8),B25,"")&amp;" "&amp;IF(AND(F26=$T$10,G26=$W$8),B26,"")&amp;" "&amp;IF(AND(F27=$T$10,G27=$W$8),B27,"")&amp;" "&amp;IF(AND(F28=$T$10,G28=$W$8),B28,"")&amp;" "&amp;IF(AND(F29=$T$10,G29=$W$8),B29,"")&amp;" "&amp;IF(AND(F30=$T$10,G30=$W$8),B30,"")&amp;" "&amp;IF(AND(F31=$T$10,G31=$W$8),B31,"")&amp;" "&amp;IF(AND(F32=$T$10,G32=$W$8),B32,"")&amp;" "&amp;IF(AND(F33=$T$10,G33=$W$8),B33,"")&amp;" "&amp;IF(AND(F34=$T$10,G34=$W$8),B34,"")&amp;" "&amp;IF(AND(F36=$T$10,G36=$W$8),B36,"")&amp;" "&amp;IF(AND(F37=$T$10,G37=$W$8),B37,"")&amp;" "&amp;IF(AND(F38=$T$10,G38=$W$8),B38,"")&amp;" "&amp;IF(AND(F39=$T$10,G39=$W$8),B39,"")&amp;" "&amp;IF(AND(F40=$T$10,G40=$W$8),B40,"")&amp;" "&amp;IF(AND(F41=$T$10,G41=$W$8),B41,"")&amp;" "&amp;IF(AND(F42=$T$10,G42=$W$8),B42,"")&amp;" "&amp;IF(AND(F43=$T$10,G43=$W$8),B43,"")&amp;" "&amp;IF(AND(F44=$T$10,G44=$W$8),B44,"")&amp;" "&amp;IF(AND(F45=$T$10,G45=$W$8),B45,"")&amp;" "&amp;IF(AND(F46=$T$10,G46=$W$8),B46,"")&amp;" "&amp;IF(AND(F47=$T$10,G47=$W$8),B47,"")&amp;" "&amp;IF(AND(F48=$T$10,G48=$W$8),B48,"")&amp;" "&amp;IF(AND(F49=$T$10,G49=$W$8),B49,"")&amp;" "&amp;IF(AND(F50=$T$10,G50=$W$8),B50,"")&amp;" "&amp;IF(AND(F51=$T$10,G51=$W$8),B51,"")&amp;" "&amp;IF(AND(F52=$T$10,G52=$W$8),B52,"")&amp;" "&amp;IF(AND(F53=$T$10,G53=$W$8),B53,"")&amp;" "&amp;IF(AND(F54=$T$10,G54=$W$8),B54,"")&amp;" "&amp;IF(AND(F55=$T$10,G55=$W$8),B55,"")&amp;" "&amp;IF(AND(F56=$T$10,G56=$W$8),B56,"")&amp;" "&amp;IF(AND(F57=$T$10,G57=$W$8),B57,"")&amp;" "&amp;IF(AND(F58=$T$10,G58=$W$8),B58,"")&amp;" "&amp;IF(AND(F59=$T$10,G59=$W$8),B59,"")&amp;" "&amp;IF(AND(F60=$T$10,G60=$W$8),B60,"")&amp;" "&amp;IF(AND(F61=$T$10,G61=$W$8),B61,"")&amp;" "&amp;IF(AND(F63=$T$10,G63=$W$8),B63,"")&amp;" "&amp;IF(AND(F64=$T$10,G64=$W$8),B64,"")&amp;" "&amp;IF(AND(F65=$T$10,G65=$W$8),B65,"")&amp;" "&amp;IF(AND(F66=$T$10,G66=$W$8),B66,"")&amp;" "&amp;IF(AND(F67=$T$10,G67=$W$8),B67,"")&amp;" "&amp;IF(AND(F68=$T$10,G68=$W$8),B68,"")&amp;" "&amp;IF(AND(F69=$T$10,G69=$W$8),B69,"")&amp;" "&amp;IF(AND(F70=$T$10,G70=$W$8),B70,"")&amp;" "&amp;IF(AND(F71=$T$10,G71=$W$8),B71,"")&amp;" "&amp;IF(AND(F72=$T$10,G72=$W$8),B72,"")&amp;" "&amp;IF(AND(F73=$T$10,G73=$W$8),B73,"")&amp;" "&amp;IF(AND(F74=$T$10,G74=$W$8),B74,"")&amp;" "&amp;IF(AND(F75=$T$10,G75=$W$8),B75,"")&amp;" "&amp;IF(AND(F76=$T$10,G76=$W$8),B76,"")&amp;" "&amp;IF(AND(F77=$T$10,G77=$W$8),B77,"")&amp;" "&amp;IF(AND(F78=$T$10,G78=$W$8),B78,"")&amp;" "&amp;IF(AND(F79=$T$10,G79=$W$8),B79,"")&amp;" "&amp;IF(AND(F80=$T$10,G80=$W$8),B80,"")&amp;" "&amp;IF(AND(F81=$T$10,G81=$W$8),B81,"")&amp;" "&amp;IF(AND(F82=$T$10,G82=$W$8),B82,"")&amp;" "&amp;IF(AND(F83=$T$10,G83=$W$8),B83,"")&amp;" "&amp;IF(AND(F84=$T$10,G84=$W$8),B84,"")&amp;" "&amp;IF(AND(F85=$T$10,G85=$W$8),B85,"")&amp;" "&amp;IF(AND(F86=$T$10,G86=$W$8),B86,"")&amp;" "&amp;IF(AND(F87=$T$10,G87=$W$8),B87,"")&amp;" "&amp;IF(AND(F88=$T$10,G88=$W$8),B88,"")&amp;" "&amp;IF(AND(F89=$T$10,G89=$W$8),B89,"")&amp;" "&amp;IF(AND(F90=$T$10,G90=$W$8),B90,"")</f>
        <v xml:space="preserve">                          R28     R33        R41 R42                                       </v>
      </c>
      <c r="O10" s="69" t="str">
        <f>+IF(AND(F9=$T$10,G9=$X$8),B9,"")&amp;" "&amp;IF(AND(F10=$T$10,G10=$X$8),B10,"")&amp;" "&amp;IF(AND(F11=$T$10,G11=$X$8),B11,"")&amp;" "&amp;IF(AND(F12=$T$10,G12=$X$8),B12,"")&amp;" "&amp;IF(AND(F13=$T$10,G13=$X$8),B13,"")&amp;" "&amp;IF(AND(F14=$T$10,G14=$X$8),B14,"")&amp;" "&amp;IF(AND(F15=$T$10,G15=$X$8),B15,"")&amp;" "&amp;IF(AND(F16=$T$10,G16=$X$8),B16,"")&amp;" "&amp;IF(AND(F17=$T$10,G17=$X$8),B17,"")&amp;" "&amp;IF(AND(F18=$T$10,G18=$X$8),B18,"")&amp;" "&amp;IF(AND(F19=$T$10,G19=$X$8),B19,"")&amp;" "&amp;IF(AND(F20=$T$10,G20=$X$8),B20,"")&amp;" "&amp;IF(AND(F21=$T$10,G21=$X$8),B21,"")&amp;" "&amp;IF(AND(F22=$T$10,G22=$X$8),B22,"")&amp;" "&amp;IF(AND(F23=$T$10,G23=$X$8),B23,"")&amp;" "&amp;IF(AND(F24=$T$10,G24=$X$8),B24,"")&amp;" "&amp;IF(AND(F25=$T$10,G25=$X$8),B25,"")&amp;" "&amp;IF(AND(F26=$T$10,G26=$X$8),B26,"")&amp;" "&amp;IF(AND(F27=$T$10,G27=$X$8),B27,"")&amp;" "&amp;IF(AND(F28=$T$10,G28=$X$8),B28,"")&amp;" "&amp;IF(AND(F29=$T$10,G29=$X$8),B29,"")&amp;" "&amp;IF(AND(F30=$T$10,G30=$X$8),B30,"")&amp;" "&amp;IF(AND(F31=$T$10,G31=$X$8),B31,"")&amp;" "&amp;IF(AND(F32=$T$10,G32=$X$8),B32,"")&amp;" "&amp;IF(AND(F33=$T$10,G33=$X$8),B33,"")&amp;" "&amp;IF(AND(F34=$T$10,G34=$X$8),B34,"")&amp;" "&amp;IF(AND(F36=$T$10,G36=$X$8),B36,"")&amp;" "&amp;IF(AND(F37=$T$10,G37=$X$8),B37,"")&amp;" "&amp;IF(AND(F38=$T$10,G38=$X$8),B38,"")&amp;" "&amp;IF(AND(F39=$T$10,G39=$X$8),B39,"")&amp;" "&amp;IF(AND(F40=$T$10,G40=$X$8),B40,"")&amp;" "&amp;IF(AND(F41=$T$10,G41=$X$8),B41,"")&amp;" "&amp;IF(AND(F42=$T$10,G42=$X$8),B42,"")&amp;" "&amp;IF(AND(F43=$T$10,G43=$X$8),B43,"")&amp;" "&amp;IF(AND(F44=$T$10,G44=$X$8),B44,"")&amp;" "&amp;IF(AND(F45=$T$10,G45=$X$8),B45,"")&amp;" "&amp;IF(AND(F46=$T$10,G46=$X$8),B46,"")&amp;" "&amp;IF(AND(F47=$T$10,G47=$X$8),B47,"")&amp;" "&amp;IF(AND(F48=$T$10,G48=$X$8),B48,"")&amp;" "&amp;IF(AND(F49=$T$10,G49=$X$8),B49,"")&amp;" "&amp;IF(AND(F50=$T$10,G50=$X$8),B50,"")&amp;" "&amp;IF(AND(F51=$T$10,G51=$X$8),B51,"")&amp;" "&amp;IF(AND(F52=$T$10,G52=$X$8),B52,"")&amp;" "&amp;IF(AND(F53=$T$10,G53=$X$8),B53,"")&amp;" "&amp;IF(AND(F54=$T$10,G54=$X$8),B54,"")&amp;" "&amp;IF(AND(F55=$T$10,G55=$X$8),B55,"")&amp;" "&amp;IF(AND(F56=$T$10,G56=$X$8),B56,"")&amp;" "&amp;IF(AND(F57=$T$10,G57=$X$8),B57,"")&amp;" "&amp;IF(AND(F58=$T$10,G58=$X$8),B58,"")&amp;" "&amp;IF(AND(F59=$T$10,G59=$X$8),B59,"")&amp;" "&amp;IF(AND(F60=$T$10,G60=$X$8),B60,"")&amp;" "&amp;IF(AND(F61=$T$10,G61=$X$8),B61,"")&amp;" "&amp;IF(AND(F63=$T$10,G63=$X$8),B63,"")&amp;" "&amp;IF(AND(F64=$T$10,G64=$X$8),B64,"")&amp;" "&amp;IF(AND(F65=$T$10,G65=$X$8),B65,"")&amp;" "&amp;IF(AND(F66=$T$10,G66=$X$8),B66,"")&amp;" "&amp;IF(AND(F67=$T$10,G67=$X$8),B67,"")&amp;" "&amp;IF(AND(F68=$T$10,G68=$X$8),B68,"")&amp;" "&amp;IF(AND(F69=$T$10,G69=$X$8),B69,"")&amp;" "&amp;IF(AND(F70=$T$10,G70=$X$8),B70,"")&amp;" "&amp;IF(AND(F71=$T$10,G71=$X$8),B71,"")&amp;" "&amp;IF(AND(F72=$T$10,G72=$X$8),B72,"")&amp;" "&amp;IF(AND(F73=$T$10,G73=$X$8),B73,"")&amp;" "&amp;IF(AND(F74=$T$10,G74=$X$8),B74,"")&amp;" "&amp;IF(AND(F75=$T$10,G75=$X$8),B75,"")&amp;" "&amp;IF(AND(F76=$T$10,G76=$X$8),B76,"")&amp;" "&amp;IF(AND(F77=$T$10,G77=$X$8),B77,"")&amp;" "&amp;IF(AND(F78=$T$10,G78=$X$8),B78,"")&amp;" "&amp;IF(AND(F79=$T$10,G79=$X$8),B79,"")&amp;" "&amp;IF(AND(F80=$T$10,G80=$X$8),B80,"")&amp;" "&amp;IF(AND(F81=$T$10,G81=$X$8),B81,"")&amp;" "&amp;IF(AND(F82=$T$10,G82=$X$8),B82,"")&amp;" "&amp;IF(AND(F83=$T$10,G83=$X$8),B83,"")&amp;" "&amp;IF(AND(F84=$T$10,G84=$X$8),B84,"")&amp;" "&amp;IF(AND(F85=$T$10,G85=$X$8),B85,"")&amp;" "&amp;IF(AND(F86=$T$10,G86=$X$8),B86,"")&amp;" "&amp;IF(AND(F87=$T$10,G87=$X$8),B87,"")&amp;" "&amp;IF(AND(F88=$T$10,G88=$X$8),B88,"")&amp;" "&amp;IF(AND(F89=$T$10,G89=$X$8),B89,"")&amp;" "&amp;IF(AND(F90=$T$10,G90=$X$8),B90,"")</f>
        <v xml:space="preserve">     R6              R20                                  R56                          </v>
      </c>
      <c r="P10" s="70" t="str">
        <f>+IF(AND(F9=$T$10,G9=$Y$8),B9,"")&amp;" "&amp;IF(AND(F10=$T$10,G10=$Y$8),B10,"")&amp;" "&amp;IF(AND(F11=$T$10,G11=$Y$8),B11,"")&amp;" "&amp;IF(AND(F12=$T$10,G12=$Y$8),B12,"")&amp;" "&amp;IF(AND(F13=$T$10,G13=$Y$8),B13,"")&amp;" "&amp;IF(AND(F14=$T$10,G14=$Y$8),B14,"")&amp;" "&amp;IF(AND(F15=$T$10,G15=$Y$8),B15,"")&amp;" "&amp;IF(AND(F16=$T$10,G16=$Y$8),B16,"")&amp;" "&amp;IF(AND(F17=$T$10,G17=$Y$8),B17,"")&amp;" "&amp;IF(AND(F18=$T$10,G18=$Y$8),B18,"")&amp;" "&amp;IF(AND(F19=$T$10,G19=$Y$8),B19,"")&amp;" "&amp;IF(AND(F20=$T$10,G20=$Y$8),B20,"")&amp;" "&amp;IF(AND(F21=$T$10,G21=$Y$8),B21,"")&amp;" "&amp;IF(AND(F22=$T$10,G22=$Y$8),B22,"")&amp;" "&amp;IF(AND(F23=$T$10,G23=$Y$8),B23,"")&amp;" "&amp;IF(AND(F24=$T$10,G24=$Y$8),B24,"")&amp;" "&amp;IF(AND(F25=$T$10,G25=$Y$8),B25,"")&amp;" "&amp;IF(AND(F26=$T$10,G26=$Y$8),B26,"")&amp;" "&amp;IF(AND(F27=$T$10,G27=$Y$8),B27,"")&amp;" "&amp;IF(AND(F28=$T$10,G28=$Y$8),B28,"")&amp;" "&amp;IF(AND(F29=$T$10,G29=$Y$8),B29,"")&amp;" "&amp;IF(AND(F30=$T$10,G30=$Y$8),B30,"")&amp;" "&amp;IF(AND(F31=$T$10,G31=$Y$8),B31,"")&amp;" "&amp;IF(AND(F32=$T$10,G32=$Y$8),B32,"")&amp;" "&amp;IF(AND(F33=$T$10,G33=$Y$8),B33,"")&amp;" "&amp;IF(AND(F34=$T$10,G34=$Y$8),B34,"")&amp;" "&amp;IF(AND(F36=$T$10,G36=$Y$8),B36,"")&amp;" "&amp;IF(AND(F37=$T$10,G37=$Y$8),B37,"")&amp;" "&amp;IF(AND(F38=$T$10,G38=$Y$8),B38,"")&amp;" "&amp;IF(AND(F39=$T$10,G39=$Y$8),B39,"")&amp;" "&amp;IF(AND(F40=$T$10,G40=$Y$8),B40,"")&amp;" "&amp;IF(AND(F41=$T$10,G41=$Y$8),B41,"")&amp;" "&amp;IF(AND(F42=$T$10,G42=$Y$8),B42,"")&amp;" "&amp;IF(AND(F43=$T$10,G43=$Y$8),B43,"")&amp;" "&amp;IF(AND(F44=$T$10,G44=$Y$8),B44,"")&amp;" "&amp;IF(AND(F45=$T$10,G45=$Y$8),B45,"")&amp;" "&amp;IF(AND(F46=$T$10,G46=$Y$8),B46,"")&amp;" "&amp;IF(AND(F47=$T$10,G47=$Y$8),B47,"")&amp;" "&amp;IF(AND(F48=$T$10,G48=$Y$8),B48,"")&amp;" "&amp;IF(AND(F49=$T$10,G49=$Y$8),B49,"")&amp;" "&amp;IF(AND(F50=$T$10,G50=$Y$8),B50,"")&amp;" "&amp;IF(AND(F51=$T$10,G51=$Y$8),B51,"")&amp;" "&amp;IF(AND(F52=$T$10,G52=$Y$8),B52,"")&amp;" "&amp;IF(AND(F53=$T$10,G53=$Y$8),B53,"")&amp;" "&amp;IF(AND(F54=$T$10,G54=$Y$8),B54,"")&amp;" "&amp;IF(AND(F55=$T$10,G55=$Y$8),B55,"")&amp;" "&amp;IF(AND(F56=$T$10,G56=$Y$8),B56,"")&amp;" "&amp;IF(AND(F57=$T$10,G57=$Y$8),B57,"")&amp;" "&amp;IF(AND(F58=$T$10,G58=$Y$8),B58,"")&amp;" "&amp;IF(AND(F59=$T$10,G59=$Y$8),B59,"")&amp;" "&amp;IF(AND(F60=$T$10,G60=$Y$8),B60,"")&amp;" "&amp;IF(AND(F61=$T$10,G61=$Y$8),B61,"")&amp;" "&amp;IF(AND(F63=$T$10,G63=$Y$8),B63,"")&amp;" "&amp;IF(AND(F64=$T$10,G64=$Y$8),B64,"")&amp;" "&amp;IF(AND(F65=$T$10,G65=$Y$8),B65,"")&amp;" "&amp;IF(AND(F66=$T$10,G66=$Y$8),B66,"")&amp;" "&amp;IF(AND(F67=$T$10,G67=$Y$8),B67,"")&amp;" "&amp;IF(AND(F68=$T$10,G68=$Y$8),B68,"")&amp;" "&amp;IF(AND(F69=$T$10,G69=$Y$8),B69,"")&amp;" "&amp;IF(AND(F70=$T$10,G70=$Y$8),B70,"")&amp;" "&amp;IF(AND(F71=$T$10,G71=$Y$8),B71,"")&amp;" "&amp;IF(AND(F72=$T$10,G72=$Y$8),B72,"")&amp;" "&amp;IF(AND(F73=$T$10,G73=$Y$8),B73,"")&amp;" "&amp;IF(AND(F74=$T$10,G74=$Y$8),B74,"")&amp;" "&amp;IF(AND(F75=$T$10,G75=$Y$8),B75,"")&amp;" "&amp;IF(AND(F76=$T$10,G76=$Y$8),B76,"")&amp;" "&amp;IF(AND(F77=$T$10,G77=$Y$8),B77,"")&amp;" "&amp;IF(AND(F78=$T$10,G78=$Y$8),B78,"")&amp;" "&amp;IF(AND(F79=$T$10,G79=$Y$8),B79,"")&amp;" "&amp;IF(AND(F80=$T$10,G80=$Y$8),B80,"")&amp;" "&amp;IF(AND(F81=$T$10,G81=$Y$8),B81,"")&amp;" "&amp;IF(AND(F82=$T$10,G82=$Y$8),B82,"")&amp;" "&amp;IF(AND(F83=$T$10,G83=$Y$8),B83,"")&amp;" "&amp;IF(AND(F84=$T$10,G84=$Y$8),B84,"")&amp;" "&amp;IF(AND(F85=$T$10,G85=$Y$8),B85,"")&amp;" "&amp;IF(AND(F86=$T$10,G86=$Y$8),B86,"")&amp;" "&amp;IF(AND(F87=$T$10,G87=$Y$8),B87,"")&amp;" "&amp;IF(AND(F88=$T$10,G88=$Y$8),B88,"")&amp;" "&amp;IF(AND(F89=$T$10,G89=$Y$8),B89,"")&amp;" "&amp;IF(AND(F90=$T$10,G90=$Y$8),B90,"")</f>
        <v xml:space="preserve">                                                  R52                             </v>
      </c>
      <c r="R10" s="692"/>
      <c r="S10" s="88">
        <v>0.8</v>
      </c>
      <c r="T10" s="86" t="s">
        <v>620</v>
      </c>
      <c r="U10" s="71" t="s">
        <v>112</v>
      </c>
      <c r="V10" s="71" t="s">
        <v>112</v>
      </c>
      <c r="W10" s="69" t="s">
        <v>616</v>
      </c>
      <c r="X10" s="69" t="s">
        <v>616</v>
      </c>
      <c r="Y10" s="70" t="s">
        <v>612</v>
      </c>
    </row>
    <row r="11" spans="1:25" ht="119.25" customHeight="1" x14ac:dyDescent="0.25">
      <c r="A11" s="333" t="str">
        <f>'CONTEXTO E IDENTIFICACIÓN'!G57</f>
        <v>Operativo</v>
      </c>
      <c r="B11" s="205" t="str">
        <f>'CONTEXTO E IDENTIFICACIÓN'!A57</f>
        <v>R3</v>
      </c>
      <c r="C11" s="332" t="str">
        <f>'CONTEXTO E IDENTIFICACIÓN'!N57</f>
        <v>Posibilidad de pérdida Reputacional por Ia inconsistencias en la información reportada en los aplicativos internos y externos de la entidad debido a: 
1. Asignación inadecuada de perfiles de usuario en los sistemas de información.
2. Presión de superiores jerárquicamente para la alteración o uso indebido de los sistemas de información.
3. Ausencia de lineamientos para el registro de información en los aplicativos. 
4. Acciones intencionadas por las personas con acceso a los aplicativos para alterar la información. 
5. Desconocimiento de los aplicativos y su funcionamiento por parte de los servidores públicos.</v>
      </c>
      <c r="D11" s="339">
        <f>'VALORACIÓN DEL CONTROL'!X66</f>
        <v>0.4</v>
      </c>
      <c r="E11" s="339">
        <f>'VALORACIÓN DEL CONTROL'!Y66</f>
        <v>0.8</v>
      </c>
      <c r="F11" s="340" t="str">
        <f t="shared" si="0"/>
        <v>Baja</v>
      </c>
      <c r="G11" s="340" t="str">
        <f t="shared" si="1"/>
        <v>Mayor</v>
      </c>
      <c r="H11" s="341" t="str">
        <f t="shared" si="2"/>
        <v>Alto</v>
      </c>
      <c r="J11" s="622"/>
      <c r="K11" s="67" t="s">
        <v>622</v>
      </c>
      <c r="L11" s="71" t="str">
        <f>+IF(AND(F9=$T$11,G9=$U$8),B9,"")&amp;" "&amp;IF(AND(F10=$T$11,G10=$U$8),B10,"")&amp;" "&amp;IF(AND(F11=$T$11,G11=$U$8),B11,"")&amp;" "&amp;IF(AND(F12=$T$11,G12=$U$8),B12,"")&amp;" "&amp;IF(AND(F13=$T$11,G13=$U$8),B13,"")&amp;" "&amp;IF(AND(F14=$T$11,G14=$U$8),B14,"")&amp;" "&amp;IF(AND(F15=$T$11,G15=$U$8),B15,"")&amp;" "&amp;IF(AND(F16=$T$11,G16=$U$8),B16,"")&amp;" "&amp;IF(AND(F17=$T$11,G17=$U$8),B17,"")&amp;" "&amp;IF(AND(F18=$T$11,G18=$U$8),B18,"")&amp;" "&amp;IF(AND(F19=$T$11,G19=$U$8),B19,"")&amp;" "&amp;IF(AND(F20=$T$11,G20=$U$8),B20,"")&amp;" "&amp;IF(AND(F21=$T$11,G21=$U$8),B21,"")&amp;" "&amp;IF(AND(F22=$T$11,G22=$U$8),B22,"")&amp;" "&amp;IF(AND(F23=$T$11,G23=$U$8),B23,"")&amp;" "&amp;IF(AND(F24=$T$11,G24=$U$8),B24,"")&amp;" "&amp;IF(AND(F25=$T$11,G25=$U$8),B25,"")&amp;" "&amp;IF(AND(F26=$T$11,G26=$U$8),B26,"")&amp;" "&amp;IF(AND(F27=$T$11,G27=$U$8),B27,"")&amp;" "&amp;IF(AND(F28=$T$11,G28=$U$8),B28,"")&amp;" "&amp;IF(AND(F29=$T$11,G29=$U$8),B29,"")&amp;" "&amp;IF(AND(F30=$T$11,G30=$U$8),B30,"")&amp;" "&amp;IF(AND(F31=$T$11,G31=$U$8),B31,"")&amp;" "&amp;IF(AND(F32=$T$11,G32=$U$8),B32,"")&amp;" "&amp;IF(AND(F33=$T$11,G33=$U$8),B33,"")&amp;" "&amp;IF(AND(F34=$T$11,G34=$U$8),B34,"")&amp;" "&amp;IF(AND(F36=$T$11,G36=$U$8),B36,"")&amp;" "&amp;IF(AND(F37=$T$11,G37=$U$8),B37,"")&amp;" "&amp;IF(AND(F38=$T$11,G38=$U$8),B38,"")&amp;" "&amp;IF(AND(F39=$T$11,G39=$U$8),B39,"")&amp;" "&amp;IF(AND(F40=$T$11,G40=$U$8),B40,"")&amp;" "&amp;IF(AND(F41=$T$11,G41=$U$8),B41,"")&amp;" "&amp;IF(AND(F42=$T$11,G42=$U$8),B42,"")&amp;" "&amp;IF(AND(F43=$T$11,G43=$U$8),B43,"")&amp;" "&amp;IF(AND(F44=$T$11,G44=$U$8),B44,"")&amp;" "&amp;IF(AND(F45=$T$11,G45=$U$8),B45,"")&amp;" "&amp;IF(AND(F46=$T$11,G46=$U$8),B46,"")&amp;" "&amp;IF(AND(F47=$T$11,G47=$U$8),B47,"")&amp;" "&amp;IF(AND(F48=$T$11,G48=$U$8),B48,"")&amp;" "&amp;IF(AND(F49=$T$11,G49=$U$8),B49,"")&amp;" "&amp;IF(AND(F50=$T$11,G50=$U$8),B50,"")&amp;" "&amp;IF(AND(F51=$T$11,G51=$U$8),B51,"")&amp;" "&amp;IF(AND(F52=$T$11,G52=$U$8),B52,"")&amp;" "&amp;IF(AND(F53=$T$11,G53=$U$8),B53,"")&amp;" "&amp;IF(AND(F54=$T$11,G54=$U$8),B54,"")&amp;" "&amp;IF(AND(F55=$T$11,G55=$U$8),B55,"")&amp;" "&amp;IF(AND(F56=$T$11,G56=$U$8),B56,"")&amp;" "&amp;IF(AND(F57=$T$11,G57=$U$8),B57,"")&amp;" "&amp;IF(AND(F58=$T$11,G58=$U$8),B58,"")&amp;" "&amp;IF(AND(F59=$T$11,G59=$U$8),B59,"")&amp;" "&amp;IF(AND(F60=$T$11,G60=$U$8),B60,"")&amp;" "&amp;IF(AND(F61=$T$11,G61=$U$8),B61,"")&amp;" "&amp;IF(AND(F63=$T$11,G63=$U$8),B63,"")&amp;" "&amp;IF(AND(F64=$T$11,G64=$U$8),B64,"")&amp;" "&amp;IF(AND(F65=$T$11,G65=$U$8),B65,"")&amp;" "&amp;IF(AND(F66=$T$11,G66=$U$8),B66,"")&amp;" "&amp;IF(AND(F67=$T$11,G67=$U$8),B67,"")&amp;" "&amp;IF(AND(F68=$T$11,G68=$U$8),B68,"")&amp;" "&amp;IF(AND(F69=$T$11,G69=$U$8),B69,"")&amp;" "&amp;IF(AND(F70=$T$11,G70=$U$8),B70,"")&amp;" "&amp;IF(AND(F71=$T$11,G71=$U$8),B71,"")&amp;" "&amp;IF(AND(F72=$T$11,G72=$U$8),B72,"")&amp;" "&amp;IF(AND(F73=$T$11,G73=$U$8),B73,"")&amp;" "&amp;IF(AND(F74=$T$11,G74=$U$8),B74,"")&amp;" "&amp;IF(AND(F75=$T$11,G75=$U$8),B75,"")&amp;" "&amp;IF(AND(F76=$T$11,G76=$U$8),B76,"")&amp;" "&amp;IF(AND(F77=$T$11,G77=$U$8),B77,"")&amp;" "&amp;IF(AND(F78=$T$11,G78=$U$8),B78,"")&amp;" "&amp;IF(AND(F79=$T$11,G79=$U$8),B79,"")&amp;" "&amp;IF(AND(F80=$T$11,G80=$U$8),B80,"")&amp;" "&amp;IF(AND(F81=$T$11,G81=$U$8),B81,"")&amp;" "&amp;IF(AND(F82=$T$11,G82=$U$8),B82,"")&amp;" "&amp;IF(AND(F83=$T$11,G83=$U$8),B83,"")&amp;" "&amp;IF(AND(F84=$T$11,G84=$U$8),B84,"")&amp;" "&amp;IF(AND(F85=$T$11,G85=$U$8),B85,"")&amp;" "&amp;IF(AND(F86=$T$11,G86=$U$8),B86,"")&amp;" "&amp;IF(AND(F87=$T$11,G87=$U$8),B87,"")&amp;" "&amp;IF(AND(F88=$T$11,G88=$U$8),B88,"")&amp;" "&amp;IF(AND(F89=$T$11,G89=$U$8),B89,"")&amp;" "&amp;IF(AND(F90=$T$11,G90=$U$8),B90,"")</f>
        <v xml:space="preserve">                                                                               </v>
      </c>
      <c r="M11" s="71" t="str">
        <f>+IF(AND(F9=$T$11,G9=$V$8),B9,"")&amp;" "&amp;IF(AND(F10=$T$11,G10=$V$8),B10,"")&amp;" "&amp;IF(AND(F11=$T$11,G11=$V$8),B11,"")&amp;" "&amp;IF(AND(F12=$T$11,G12=$V$8),B12,"")&amp;" "&amp;IF(AND(F13=$T$11,G13=$V$8),B13,"")&amp;" "&amp;IF(AND(F14=$T$11,G14=$V$8),B14,"")&amp;" "&amp;IF(AND(F15=$T$11,G15=$V$8),B15,"")&amp;" "&amp;IF(AND(F16=$T$11,G16=$V$8),B16,"")&amp;" "&amp;IF(AND(F17=$T$11,G17=$V$8),B17,"")&amp;" "&amp;IF(AND(F18=$T$11,G18=$V$8),B18,"")&amp;" "&amp;IF(AND(F19=$T$11,G19=$V$8),B19,"")&amp;" "&amp;IF(AND(F20=$T$11,G20=$V$8),B20,"")&amp;" "&amp;IF(AND(F21=$T$11,G21=$V$8),B21,"")&amp;" "&amp;IF(AND(F22=$T$11,G22=$V$8),B22,"")&amp;" "&amp;IF(AND(F23=$T$11,G23=$V$8),B23,"")&amp;" "&amp;IF(AND(F24=$T$11,G24=$V$8),B24,"")&amp;" "&amp;IF(AND(F25=$T$11,G25=$V$8),B25,"")&amp;" "&amp;IF(AND(F26=$T$11,G26=$V$8),B26,"")&amp;" "&amp;IF(AND(F27=$T$11,G27=$V$8),B27,"")&amp;" "&amp;IF(AND(F28=$T$11,G28=$V$8),B28,"")&amp;" "&amp;IF(AND(F29=$T$11,G29=$V$8),B29,"")&amp;" "&amp;IF(AND(F30=$T$11,G30=$V$8),B30,"")&amp;" "&amp;IF(AND(F31=$T$11,G31=$V$8),B31,"")&amp;" "&amp;IF(AND(F32=$T$11,G32=$V$8),B32,"")&amp;" "&amp;IF(AND(F33=$T$11,G33=$V$8),B33,"")&amp;" "&amp;IF(AND(F34=$T$11,G34=$V$8),B34,"")&amp;" "&amp;IF(AND(F36=$T$11,G36=$V$8),B36,"")&amp;" "&amp;IF(AND(F37=$T$11,G37=$V$8),B37,"")&amp;" "&amp;IF(AND(F38=$T$11,G38=$V$8),B38,"")&amp;" "&amp;IF(AND(F39=$T$11,G39=$V$8),B39,"")&amp;" "&amp;IF(AND(F40=$T$11,G40=$V$8),B40,"")&amp;" "&amp;IF(AND(F41=$T$11,G41=$V$8),B41,"")&amp;" "&amp;IF(AND(F42=$T$11,G42=$V$8),B42,"")&amp;" "&amp;IF(AND(F43=$T$11,G43=$V$8),B43,"")&amp;" "&amp;IF(AND(F44=$T$11,G44=$V$8),B44,"")&amp;" "&amp;IF(AND(F45=$T$11,G45=$V$8),B45,"")&amp;" "&amp;IF(AND(F46=$T$11,G46=$V$8),B46,"")&amp;" "&amp;IF(AND(F47=$T$11,G47=$V$8),B47,"")&amp;" "&amp;IF(AND(F48=$T$11,G48=$V$8),B48,"")&amp;" "&amp;IF(AND(F49=$T$11,G49=$V$8),B49,"")&amp;" "&amp;IF(AND(F50=$T$11,G50=$V$8),B50,"")&amp;" "&amp;IF(AND(F51=$T$11,G51=$V$8),B51,"")&amp;" "&amp;IF(AND(F52=$T$11,G52=$V$8),B52,"")&amp;" "&amp;IF(AND(F53=$T$11,G53=$V$8),B53,"")&amp;" "&amp;IF(AND(F54=$T$11,G54=$V$8),B54,"")&amp;" "&amp;IF(AND(F55=$T$11,G55=$V$8),B55,"")&amp;" "&amp;IF(AND(F56=$T$11,G56=$V$8),B56,"")&amp;" "&amp;IF(AND(F57=$T$11,G57=$V$8),B57,"")&amp;" "&amp;IF(AND(F58=$T$11,G58=$V$8),B58,"")&amp;" "&amp;IF(AND(F59=$T$11,G59=$V$8),B59,"")&amp;" "&amp;IF(AND(F60=$T$11,G60=$V$8),B60,"")&amp;" "&amp;IF(AND(F61=$T$11,G61=$V$8),B61,"")&amp;" "&amp;IF(AND(F63=$T$11,G63=$V$8),B63,"")&amp;" "&amp;IF(AND(F64=$T$11,G64=$V$8),B64,"")&amp;" "&amp;IF(AND(F65=$T$11,G65=$V$8),B65,"")&amp;" "&amp;IF(AND(F66=$T$11,G66=$V$8),B66,"")&amp;" "&amp;IF(AND(F67=$T$11,G67=$V$8),B67,"")&amp;" "&amp;IF(AND(F68=$T$11,G68=$V$8),B68,"")&amp;" "&amp;IF(AND(F69=$T$11,G69=$V$8),B69,"")&amp;" "&amp;IF(AND(F70=$T$11,G70=$V$8),B70,"")&amp;" "&amp;IF(AND(F71=$T$11,G71=$V$8),B71,"")&amp;" "&amp;IF(AND(F72=$T$11,G72=$V$8),B72,"")&amp;" "&amp;IF(AND(F73=$T$11,G73=$V$8),B73,"")&amp;" "&amp;IF(AND(F74=$T$11,G74=$V$8),B74,"")&amp;" "&amp;IF(AND(F75=$T$11,G75=$V$8),B75,"")&amp;" "&amp;IF(AND(F76=$T$11,G76=$V$8),B76,"")&amp;" "&amp;IF(AND(F77=$T$11,G77=$V$8),B77,"")&amp;" "&amp;IF(AND(F78=$T$11,G78=$V$8),B78,"")&amp;" "&amp;IF(AND(F79=$T$11,G79=$V$8),B79,"")&amp;" "&amp;IF(AND(F80=$T$11,G80=$V$8),B80,"")&amp;" "&amp;IF(AND(F81=$T$11,G81=$V$8),B81,"")&amp;" "&amp;IF(AND(F82=$T$11,G82=$V$8),B82,"")&amp;" "&amp;IF(AND(F83=$T$11,G83=$V$8),B83,"")&amp;" "&amp;IF(AND(F84=$T$11,G84=$V$8),B84,"")&amp;" "&amp;IF(AND(F85=$T$11,G85=$V$8),B85,"")&amp;" "&amp;IF(AND(F86=$T$11,G86=$V$8),B86,"")&amp;" "&amp;IF(AND(F87=$T$11,G87=$V$8),B87,"")&amp;" "&amp;IF(AND(F88=$T$11,G88=$V$8),B88,"")&amp;" "&amp;IF(AND(F89=$T$11,G89=$V$8),B89,"")&amp;" "&amp;IF(AND(F90=$T$11,G90=$V$8),B90,"")</f>
        <v xml:space="preserve">                                                                               </v>
      </c>
      <c r="N11" s="71" t="str">
        <f>+IF(AND(F9=$T$11,G9=$W$8),B9,"")&amp;" "&amp;IF(AND(F10=$T$11,G10=$W$8),B10,"")&amp;" "&amp;IF(AND(F11=$T$11,G11=$W$8),B11,"")&amp;" "&amp;IF(AND(F12=$T$11,G12=$W$8),B12,"")&amp;" "&amp;IF(AND(F13=$T$11,G13=$W$8),B13,"")&amp;" "&amp;IF(AND(F14=$T$11,G14=$W$8),B14,"")&amp;" "&amp;IF(AND(F15=$T$11,G15=$W$8),B15,"")&amp;" "&amp;IF(AND(F16=$T$11,G16=$W$8),B16,"")&amp;" "&amp;IF(AND(F17=$T$11,G17=$W$8),B17,"")&amp;" "&amp;IF(AND(F18=$T$11,G18=$W$8),B18,"")&amp;" "&amp;IF(AND(F19=$T$11,G19=$W$8),B19,"")&amp;" "&amp;IF(AND(F20=$T$11,G20=$W$8),B20,"")&amp;" "&amp;IF(AND(F21=$T$11,G21=$W$8),B21,"")&amp;" "&amp;IF(AND(F22=$T$11,G22=$W$8),B22,"")&amp;" "&amp;IF(AND(F23=$T$11,G23=$W$8),B23,"")&amp;" "&amp;IF(AND(F24=$T$11,G24=$W$8),B24,"")&amp;" "&amp;IF(AND(F25=$T$11,G25=$W$8),B25,"")&amp;" "&amp;IF(AND(F26=$T$11,G26=$W$8),B26,"")&amp;" "&amp;IF(AND(F27=$T$11,G27=$W$8),B27,"")&amp;" "&amp;IF(AND(F28=$T$11,G28=$W$8),B28,"")&amp;" "&amp;IF(AND(F29=$T$11,G29=$W$8),B29,"")&amp;" "&amp;IF(AND(F30=$T$11,G30=$W$8),B30,"")&amp;" "&amp;IF(AND(F31=$T$11,G31=$W$8),B31,"")&amp;" "&amp;IF(AND(F32=$T$11,G32=$W$8),B32,"")&amp;" "&amp;IF(AND(F33=$T$11,G33=$W$8),B33,"")&amp;" "&amp;IF(AND(F34=$T$11,G34=$W$8),B34,"")&amp;" "&amp;IF(AND(F36=$T$11,G36=$W$8),B36,"")&amp;" "&amp;IF(AND(F37=$T$11,G37=$W$8),B37,"")&amp;" "&amp;IF(AND(F38=$T$11,G38=$W$8),B38,"")&amp;" "&amp;IF(AND(F39=$T$11,G39=$W$8),B39,"")&amp;" "&amp;IF(AND(F40=$T$11,G40=$W$8),B40,"")&amp;" "&amp;IF(AND(F41=$T$11,G41=$W$8),B41,"")&amp;" "&amp;IF(AND(F42=$T$11,G42=$W$8),B42,"")&amp;" "&amp;IF(AND(F43=$T$11,G43=$W$8),B43,"")&amp;" "&amp;IF(AND(F44=$T$11,G44=$W$8),B44,"")&amp;" "&amp;IF(AND(F45=$T$11,G45=$W$8),B45,"")&amp;" "&amp;IF(AND(F46=$T$11,G46=$W$8),B46,"")&amp;" "&amp;IF(AND(F47=$T$11,G47=$W$8),B47,"")&amp;" "&amp;IF(AND(F48=$T$11,G48=$W$8),B48,"")&amp;" "&amp;IF(AND(F49=$T$11,G49=$W$8),B49,"")&amp;" "&amp;IF(AND(F50=$T$11,G50=$W$8),B50,"")&amp;" "&amp;IF(AND(F51=$T$11,G51=$W$8),B51,"")&amp;" "&amp;IF(AND(F52=$T$11,G52=$W$8),B52,"")&amp;" "&amp;IF(AND(F53=$T$11,G53=$W$8),B53,"")&amp;" "&amp;IF(AND(F54=$T$11,G54=$W$8),B54,"")&amp;" "&amp;IF(AND(F55=$T$11,G55=$W$8),B55,"")&amp;" "&amp;IF(AND(F56=$T$11,G56=$W$8),B56,"")&amp;" "&amp;IF(AND(F57=$T$11,G57=$W$8),B57,"")&amp;" "&amp;IF(AND(F58=$T$11,G58=$W$8),B58,"")&amp;" "&amp;IF(AND(F59=$T$11,G59=$W$8),B59,"")&amp;" "&amp;IF(AND(F60=$T$11,G60=$W$8),B60,"")&amp;" "&amp;IF(AND(F61=$T$11,G61=$W$8),B61,"")&amp;" "&amp;IF(AND(F63=$T$11,G63=$W$8),B63,"")&amp;" "&amp;IF(AND(F64=$T$11,G64=$W$8),B64,"")&amp;" "&amp;IF(AND(F65=$T$11,G65=$W$8),B65,"")&amp;" "&amp;IF(AND(F66=$T$11,G66=$W$8),B66,"")&amp;" "&amp;IF(AND(F67=$T$11,G67=$W$8),B67,"")&amp;" "&amp;IF(AND(F68=$T$11,G68=$W$8),B68,"")&amp;" "&amp;IF(AND(F69=$T$11,G69=$W$8),B69,"")&amp;" "&amp;IF(AND(F70=$T$11,G70=$W$8),B70,"")&amp;" "&amp;IF(AND(F71=$T$11,G71=$W$8),B71,"")&amp;" "&amp;IF(AND(F72=$T$11,G72=$W$8),B72,"")&amp;" "&amp;IF(AND(F73=$T$11,G73=$W$8),B73,"")&amp;" "&amp;IF(AND(F74=$T$11,G74=$W$8),B74,"")&amp;" "&amp;IF(AND(F75=$T$11,G75=$W$8),B75,"")&amp;" "&amp;IF(AND(F76=$T$11,G76=$W$8),B76,"")&amp;" "&amp;IF(AND(F77=$T$11,G77=$W$8),B77,"")&amp;" "&amp;IF(AND(F78=$T$11,G78=$W$8),B78,"")&amp;" "&amp;IF(AND(F79=$T$11,G79=$W$8),B79,"")&amp;" "&amp;IF(AND(F80=$T$11,G80=$W$8),B80,"")&amp;" "&amp;IF(AND(F81=$T$11,G81=$W$8),B81,"")&amp;" "&amp;IF(AND(F82=$T$11,G82=$W$8),B82,"")&amp;" "&amp;IF(AND(F83=$T$11,G83=$W$8),B83,"")&amp;" "&amp;IF(AND(F84=$T$11,G84=$W$8),B84,"")&amp;" "&amp;IF(AND(F85=$T$11,G85=$W$8),B85,"")&amp;" "&amp;IF(AND(F86=$T$11,G86=$W$8),B86,"")&amp;" "&amp;IF(AND(F87=$T$11,G87=$W$8),B87,"")&amp;" "&amp;IF(AND(F88=$T$11,G88=$W$8),B88,"")&amp;" "&amp;IF(AND(F89=$T$11,G89=$W$8),B89,"")&amp;" "&amp;IF(AND(F90=$T$11,G90=$W$8),B90,"")</f>
        <v xml:space="preserve">                  R19      R25        R34           R45                                    </v>
      </c>
      <c r="O11" s="69" t="str">
        <f>+IF(AND(F9=$T$11,G9=$X$8),B9,"")&amp;" "&amp;IF(AND(F10=$T$11,G10=$X$8),B10,"")&amp;" "&amp;IF(AND(F11=$T$11,G11=$X$8),B11,"")&amp;" "&amp;IF(AND(F12=$T$11,G12=$X$8),B12,"")&amp;" "&amp;IF(AND(F13=$T$11,G13=$X$8),B13,"")&amp;" "&amp;IF(AND(F14=$T$11,G14=$X$8),B14,"")&amp;" "&amp;IF(AND(F15=$T$11,G15=$X$8),B15,"")&amp;" "&amp;IF(AND(F16=$T$11,G16=$X$8),B16,"")&amp;" "&amp;IF(AND(F17=$T$11,G17=$X$8),B17,"")&amp;" "&amp;IF(AND(F18=$T$11,G18=$X$8),B18,"")&amp;" "&amp;IF(AND(F19=$T$11,G19=$X$8),B19,"")&amp;" "&amp;IF(AND(F20=$T$11,G20=$X$8),B20,"")&amp;" "&amp;IF(AND(F21=$T$11,G21=$X$8),B21,"")&amp;" "&amp;IF(AND(F22=$T$11,G22=$X$8),B22,"")&amp;" "&amp;IF(AND(F23=$T$11,G23=$X$8),B23,"")&amp;" "&amp;IF(AND(F24=$T$11,G24=$X$8),B24,"")&amp;" "&amp;IF(AND(F25=$T$11,G25=$X$8),B25,"")&amp;" "&amp;IF(AND(F26=$T$11,G26=$X$8),B26,"")&amp;" "&amp;IF(AND(F27=$T$11,G27=$X$8),B27,"")&amp;" "&amp;IF(AND(F28=$T$11,G28=$X$8),B28,"")&amp;" "&amp;IF(AND(F29=$T$11,G29=$X$8),B29,"")&amp;" "&amp;IF(AND(F30=$T$11,G30=$X$8),B30,"")&amp;" "&amp;IF(AND(F31=$T$11,G31=$X$8),B31,"")&amp;" "&amp;IF(AND(F32=$T$11,G32=$X$8),B32,"")&amp;" "&amp;IF(AND(F33=$T$11,G33=$X$8),B33,"")&amp;" "&amp;IF(AND(F34=$T$11,G34=$X$8),B34,"")&amp;" "&amp;IF(AND(F36=$T$11,G36=$X$8),B36,"")&amp;" "&amp;IF(AND(F37=$T$11,G37=$X$8),B37,"")&amp;" "&amp;IF(AND(F38=$T$11,G38=$X$8),B38,"")&amp;" "&amp;IF(AND(F39=$T$11,G39=$X$8),B39,"")&amp;" "&amp;IF(AND(F40=$T$11,G40=$X$8),B40,"")&amp;" "&amp;IF(AND(F41=$T$11,G41=$X$8),B41,"")&amp;" "&amp;IF(AND(F42=$T$11,G42=$X$8),B42,"")&amp;" "&amp;IF(AND(F43=$T$11,G43=$X$8),B43,"")&amp;" "&amp;IF(AND(F44=$T$11,G44=$X$8),B44,"")&amp;" "&amp;IF(AND(F45=$T$11,G45=$X$8),B45,"")&amp;" "&amp;IF(AND(F46=$T$11,G46=$X$8),B46,"")&amp;" "&amp;IF(AND(F47=$T$11,G47=$X$8),B47,"")&amp;" "&amp;IF(AND(F48=$T$11,G48=$X$8),B48,"")&amp;" "&amp;IF(AND(F49=$T$11,G49=$X$8),B49,"")&amp;" "&amp;IF(AND(F50=$T$11,G50=$X$8),B50,"")&amp;" "&amp;IF(AND(F51=$T$11,G51=$X$8),B51,"")&amp;" "&amp;IF(AND(F52=$T$11,G52=$X$8),B52,"")&amp;" "&amp;IF(AND(F53=$T$11,G53=$X$8),B53,"")&amp;" "&amp;IF(AND(F54=$T$11,G54=$X$8),B54,"")&amp;" "&amp;IF(AND(F55=$T$11,G55=$X$8),B55,"")&amp;" "&amp;IF(AND(F56=$T$11,G56=$X$8),B56,"")&amp;" "&amp;IF(AND(F57=$T$11,G57=$X$8),B57,"")&amp;" "&amp;IF(AND(F58=$T$11,G58=$X$8),B58,"")&amp;" "&amp;IF(AND(F59=$T$11,G59=$X$8),B59,"")&amp;" "&amp;IF(AND(F60=$T$11,G60=$X$8),B60,"")&amp;" "&amp;IF(AND(F61=$T$11,G61=$X$8),B61,"")&amp;" "&amp;IF(AND(F63=$T$11,G63=$X$8),B63,"")&amp;" "&amp;IF(AND(F64=$T$11,G64=$X$8),B64,"")&amp;" "&amp;IF(AND(F65=$T$11,G65=$X$8),B65,"")&amp;" "&amp;IF(AND(F66=$T$11,G66=$X$8),B66,"")&amp;" "&amp;IF(AND(F67=$T$11,G67=$X$8),B67,"")&amp;" "&amp;IF(AND(F68=$T$11,G68=$X$8),B68,"")&amp;" "&amp;IF(AND(F69=$T$11,G69=$X$8),B69,"")&amp;" "&amp;IF(AND(F70=$T$11,G70=$X$8),B70,"")&amp;" "&amp;IF(AND(F71=$T$11,G71=$X$8),B71,"")&amp;" "&amp;IF(AND(F72=$T$11,G72=$X$8),B72,"")&amp;" "&amp;IF(AND(F73=$T$11,G73=$X$8),B73,"")&amp;" "&amp;IF(AND(F74=$T$11,G74=$X$8),B74,"")&amp;" "&amp;IF(AND(F75=$T$11,G75=$X$8),B75,"")&amp;" "&amp;IF(AND(F76=$T$11,G76=$X$8),B76,"")&amp;" "&amp;IF(AND(F77=$T$11,G77=$X$8),B77,"")&amp;" "&amp;IF(AND(F78=$T$11,G78=$X$8),B78,"")&amp;" "&amp;IF(AND(F79=$T$11,G79=$X$8),B79,"")&amp;" "&amp;IF(AND(F80=$T$11,G80=$X$8),B80,"")&amp;" "&amp;IF(AND(F81=$T$11,G81=$X$8),B81,"")&amp;" "&amp;IF(AND(F82=$T$11,G82=$X$8),B82,"")&amp;" "&amp;IF(AND(F83=$T$11,G83=$X$8),B83,"")&amp;" "&amp;IF(AND(F84=$T$11,G84=$X$8),B84,"")&amp;" "&amp;IF(AND(F85=$T$11,G85=$X$8),B85,"")&amp;" "&amp;IF(AND(F86=$T$11,G86=$X$8),B86,"")&amp;" "&amp;IF(AND(F87=$T$11,G87=$X$8),B87,"")&amp;" "&amp;IF(AND(F88=$T$11,G88=$X$8),B88,"")&amp;" "&amp;IF(AND(F89=$T$11,G89=$X$8),B89,"")&amp;" "&amp;IF(AND(F90=$T$11,G90=$X$8),B90,"")</f>
        <v xml:space="preserve">      R7   R10                            R39    R43 R44   R47       R55                           </v>
      </c>
      <c r="P11" s="70" t="str">
        <f>+IF(AND(F9=$T$11,G9=$Y$8),B9,"")&amp;" "&amp;IF(AND(F10=$T$11,G10=$Y$8),B10,"")&amp;" "&amp;IF(AND(F11=$T$11,G11=$Y$8),B11,"")&amp;" "&amp;IF(AND(F12=$T$11,G12=$Y$8),B12,"")&amp;" "&amp;IF(AND(F13=$T$11,G13=$Y$8),B13,"")&amp;" "&amp;IF(AND(F14=$T$11,G14=$Y$8),B14,"")&amp;" "&amp;IF(AND(F15=$T$11,G15=$Y$8),B15,"")&amp;" "&amp;IF(AND(F16=$T$11,G16=$Y$8),B16,"")&amp;" "&amp;IF(AND(F17=$T$11,G17=$Y$8),B17,"")&amp;" "&amp;IF(AND(F18=$T$11,G18=$Y$8),B18,"")&amp;" "&amp;IF(AND(F19=$T$11,G19=$Y$8),B19,"")&amp;" "&amp;IF(AND(F20=$T$11,G20=$Y$8),B20,"")&amp;" "&amp;IF(AND(F21=$T$11,G21=$Y$8),B21,"")&amp;" "&amp;IF(AND(F22=$T$11,G22=$Y$8),B22,"")&amp;" "&amp;IF(AND(F23=$T$11,G23=$Y$8),B23,"")&amp;" "&amp;IF(AND(F24=$T$11,G24=$Y$8),B24,"")&amp;" "&amp;IF(AND(F25=$T$11,G25=$Y$8),B25,"")&amp;" "&amp;IF(AND(F26=$T$11,G26=$Y$8),B26,"")&amp;" "&amp;IF(AND(F27=$T$11,G27=$Y$8),B27,"")&amp;" "&amp;IF(AND(F28=$T$11,G28=$Y$8),B28,"")&amp;" "&amp;IF(AND(F29=$T$11,G29=$Y$8),B29,"")&amp;" "&amp;IF(AND(F30=$T$11,G30=$Y$8),B30,"")&amp;" "&amp;IF(AND(F31=$T$11,G31=$Y$8),B31,"")&amp;" "&amp;IF(AND(F32=$T$11,G32=$Y$8),B32,"")&amp;" "&amp;IF(AND(F33=$T$11,G33=$Y$8),B33,"")&amp;" "&amp;IF(AND(F34=$T$11,G34=$Y$8),B34,"")&amp;" "&amp;IF(AND(F36=$T$11,G36=$Y$8),B36,"")&amp;" "&amp;IF(AND(F37=$T$11,G37=$Y$8),B37,"")&amp;" "&amp;IF(AND(F38=$T$11,G38=$Y$8),B38,"")&amp;" "&amp;IF(AND(F39=$T$11,G39=$Y$8),B39,"")&amp;" "&amp;IF(AND(F40=$T$11,G40=$Y$8),B40,"")&amp;" "&amp;IF(AND(F41=$T$11,G41=$Y$8),B41,"")&amp;" "&amp;IF(AND(F42=$T$11,G42=$Y$8),B42,"")&amp;" "&amp;IF(AND(F43=$T$11,G43=$Y$8),B43,"")&amp;" "&amp;IF(AND(F44=$T$11,G44=$Y$8),B44,"")&amp;" "&amp;IF(AND(F45=$T$11,G45=$Y$8),B45,"")&amp;" "&amp;IF(AND(F46=$T$11,G46=$Y$8),B46,"")&amp;" "&amp;IF(AND(F47=$T$11,G47=$Y$8),B47,"")&amp;" "&amp;IF(AND(F48=$T$11,G48=$Y$8),B48,"")&amp;" "&amp;IF(AND(F49=$T$11,G49=$Y$8),B49,"")&amp;" "&amp;IF(AND(F50=$T$11,G50=$Y$8),B50,"")&amp;" "&amp;IF(AND(F51=$T$11,G51=$Y$8),B51,"")&amp;" "&amp;IF(AND(F52=$T$11,G52=$Y$8),B52,"")&amp;" "&amp;IF(AND(F53=$T$11,G53=$Y$8),B53,"")&amp;" "&amp;IF(AND(F54=$T$11,G54=$Y$8),B54,"")&amp;" "&amp;IF(AND(F55=$T$11,G55=$Y$8),B55,"")&amp;" "&amp;IF(AND(F56=$T$11,G56=$Y$8),B56,"")&amp;" "&amp;IF(AND(F57=$T$11,G57=$Y$8),B57,"")&amp;" "&amp;IF(AND(F58=$T$11,G58=$Y$8),B58,"")&amp;" "&amp;IF(AND(F59=$T$11,G59=$Y$8),B59,"")&amp;" "&amp;IF(AND(F60=$T$11,G60=$Y$8),B60,"")&amp;" "&amp;IF(AND(F61=$T$11,G61=$Y$8),B61,"")&amp;" "&amp;IF(AND(F63=$T$11,G63=$Y$8),B63,"")&amp;" "&amp;IF(AND(F64=$T$11,G64=$Y$8),B64,"")&amp;" "&amp;IF(AND(F65=$T$11,G65=$Y$8),B65,"")&amp;" "&amp;IF(AND(F66=$T$11,G66=$Y$8),B66,"")&amp;" "&amp;IF(AND(F67=$T$11,G67=$Y$8),B67,"")&amp;" "&amp;IF(AND(F68=$T$11,G68=$Y$8),B68,"")&amp;" "&amp;IF(AND(F69=$T$11,G69=$Y$8),B69,"")&amp;" "&amp;IF(AND(F70=$T$11,G70=$Y$8),B70,"")&amp;" "&amp;IF(AND(F71=$T$11,G71=$Y$8),B71,"")&amp;" "&amp;IF(AND(F72=$T$11,G72=$Y$8),B72,"")&amp;" "&amp;IF(AND(F73=$T$11,G73=$Y$8),B73,"")&amp;" "&amp;IF(AND(F74=$T$11,G74=$Y$8),B74,"")&amp;" "&amp;IF(AND(F75=$T$11,G75=$Y$8),B75,"")&amp;" "&amp;IF(AND(F76=$T$11,G76=$Y$8),B76,"")&amp;" "&amp;IF(AND(F77=$T$11,G77=$Y$8),B77,"")&amp;" "&amp;IF(AND(F78=$T$11,G78=$Y$8),B78,"")&amp;" "&amp;IF(AND(F79=$T$11,G79=$Y$8),B79,"")&amp;" "&amp;IF(AND(F80=$T$11,G80=$Y$8),B80,"")&amp;" "&amp;IF(AND(F81=$T$11,G81=$Y$8),B81,"")&amp;" "&amp;IF(AND(F82=$T$11,G82=$Y$8),B82,"")&amp;" "&amp;IF(AND(F83=$T$11,G83=$Y$8),B83,"")&amp;" "&amp;IF(AND(F84=$T$11,G84=$Y$8),B84,"")&amp;" "&amp;IF(AND(F85=$T$11,G85=$Y$8),B85,"")&amp;" "&amp;IF(AND(F86=$T$11,G86=$Y$8),B86,"")&amp;" "&amp;IF(AND(F87=$T$11,G87=$Y$8),B87,"")&amp;" "&amp;IF(AND(F88=$T$11,G88=$Y$8),B88,"")&amp;" "&amp;IF(AND(F89=$T$11,G89=$Y$8),B89,"")&amp;" "&amp;IF(AND(F90=$T$11,G90=$Y$8),B90,"")</f>
        <v xml:space="preserve">            R13 R14                                                                  </v>
      </c>
      <c r="R11" s="692"/>
      <c r="S11" s="88">
        <v>0.6</v>
      </c>
      <c r="T11" s="86" t="s">
        <v>622</v>
      </c>
      <c r="U11" s="71" t="s">
        <v>112</v>
      </c>
      <c r="V11" s="71" t="s">
        <v>112</v>
      </c>
      <c r="W11" s="71" t="s">
        <v>112</v>
      </c>
      <c r="X11" s="69" t="s">
        <v>616</v>
      </c>
      <c r="Y11" s="70" t="s">
        <v>612</v>
      </c>
    </row>
    <row r="12" spans="1:25" ht="120.75" customHeight="1" x14ac:dyDescent="0.25">
      <c r="A12" s="333" t="str">
        <f>'CONTEXTO E IDENTIFICACIÓN'!G58</f>
        <v>Estratégico</v>
      </c>
      <c r="B12" s="205" t="str">
        <f>'CONTEXTO E IDENTIFICACIÓN'!A58</f>
        <v>R4</v>
      </c>
      <c r="C12" s="332" t="str">
        <f>'CONTEXTO E IDENTIFICACIÓN'!N58</f>
        <v>Posibilidad de pérdida Reputacional por el incumplimiento de la meta de implementación del MIPG en la entidad, debido a:
1. Alta rotación de personal.
2. Falta de capacitación en los temas referentes al sistema de gestión y MIPG para el personal antiguo y nuevo de la Entidad.
3. No aplicación de medidas de control y seguimiento a los requisitos normativos desde el proceso de Direccionamiento Estratégico y Planeación.
4.  Falta de Direccionamiento para la aplicación de los objetivos del MIPG y reconocimiento de su utilidad en la entidad.</v>
      </c>
      <c r="D12" s="339">
        <f>'VALORACIÓN DEL CONTROL'!X70</f>
        <v>0.36</v>
      </c>
      <c r="E12" s="339">
        <f>'VALORACIÓN DEL CONTROL'!Y70</f>
        <v>0.6</v>
      </c>
      <c r="F12" s="340" t="str">
        <f t="shared" si="0"/>
        <v>Baja</v>
      </c>
      <c r="G12" s="340" t="str">
        <f t="shared" si="1"/>
        <v>Moderado</v>
      </c>
      <c r="H12" s="341" t="str">
        <f t="shared" si="2"/>
        <v>Moderado</v>
      </c>
      <c r="J12" s="622"/>
      <c r="K12" s="67" t="s">
        <v>611</v>
      </c>
      <c r="L12" s="72" t="str">
        <f>+IF(AND(F9=$T$12,G9=$U$8),B9,"")&amp;" "&amp;IF(AND(F10=$T$12,G10=$U$8),B10,"")&amp;" "&amp;IF(AND(F11=$T$12,G11=$U$8),B11,"")&amp;" "&amp;IF(AND(F12=$T$12,G12=$U$8),B12,"")&amp;" "&amp;IF(AND(F13=$T$12,G13=$U$8),B13,"")&amp;" "&amp;IF(AND(F14=$T$12,G14=$U$8),B14,"")&amp;" "&amp;IF(AND(F15=$T$12,G15=$U$8),B15,"")&amp;" "&amp;IF(AND(F16=$T$12,G16=$U$8),B16,"")&amp;" "&amp;IF(AND(F17=$T$12,G17=$U$8),B17,"")&amp;" "&amp;IF(AND(F18=$T$12,G18=$U$8),B18,"")&amp;" "&amp;IF(AND(F19=$T$12,G19=$U$8),B19,"")&amp;" "&amp;IF(AND(F20=$T$12,G20=$U$8),B20,"")&amp;" "&amp;IF(AND(F21=$T$12,G21=$U$8),B21,"")&amp;" "&amp;IF(AND(F22=$T$12,G22=$U$8),B22,"")&amp;" "&amp;IF(AND(F23=$T$12,G23=$U$8),B23,"")&amp;" "&amp;IF(AND(F24=$T$12,G24=$U$8),B24,"")&amp;" "&amp;IF(AND(F25=$T$12,G25=$U$8),B25,"")&amp;" "&amp;IF(AND(F26=$T$12,G26=$U$8),B26,"")&amp;" "&amp;IF(AND(F27=$T$12,G27=$U$8),B27,"")&amp;" "&amp;IF(AND(F28=$T$12,G28=$U$8),B28,"")&amp;" "&amp;IF(AND(F29=$T$12,G29=$U$8),B29,"")&amp;" "&amp;IF(AND(F30=$T$12,G30=$U$8),B30,"")&amp;" "&amp;IF(AND(F31=$T$12,G31=$U$8),B31,"")&amp;" "&amp;IF(AND(F32=$T$12,G32=$U$8),B32,"")&amp;" "&amp;IF(AND(F33=$T$12,G33=$U$8),B33,"")&amp;" "&amp;IF(AND(F34=$T$12,G34=$U$8),B34,"")&amp;" "&amp;IF(AND(F36=$T$12,G36=$U$8),B36,"")&amp;" "&amp;IF(AND(F37=$T$12,G37=$U$8),B37,"")&amp;" "&amp;IF(AND(F38=$T$12,G38=$U$8),B38,"")&amp;" "&amp;IF(AND(F39=$T$12,G39=$U$8),B39,"")&amp;" "&amp;IF(AND(F40=$T$12,G40=$U$8),B40,"")&amp;" "&amp;IF(AND(F41=$T$12,G41=$U$8),B41,"")&amp;" "&amp;IF(AND(F42=$T$12,G42=$U$8),B42,"")&amp;" "&amp;IF(AND(F43=$T$12,G43=$U$8),B43,"")&amp;" "&amp;IF(AND(F44=$T$12,G44=$U$8),B44,"")&amp;" "&amp;IF(AND(F45=$T$12,G45=$U$8),B45,"")&amp;" "&amp;IF(AND(F46=$T$12,G46=$U$8),B46,"")&amp;" "&amp;IF(AND(F47=$T$12,G47=$U$8),B47,"")&amp;" "&amp;IF(AND(F48=$T$12,G48=$U$8),B48,"")&amp;" "&amp;IF(AND(F49=$T$12,G49=$U$8),B49,"")&amp;" "&amp;IF(AND(F50=$T$12,G50=$U$8),B50,"")&amp;" "&amp;IF(AND(F51=$T$12,G51=$U$8),B51,"")&amp;" "&amp;IF(AND(F52=$T$12,G52=$U$8),B52,"")&amp;" "&amp;IF(AND(F53=$T$12,G53=$U$8),B53,"")&amp;" "&amp;IF(AND(F54=$T$12,G54=$U$8),B54,"")&amp;" "&amp;IF(AND(F55=$T$12,G55=$U$8),B55,"")&amp;" "&amp;IF(AND(F56=$T$12,G56=$U$8),B56,"")&amp;" "&amp;IF(AND(F57=$T$12,G57=$U$8),B57,"")&amp;" "&amp;IF(AND(F58=$T$12,G58=$U$8),B58,"")&amp;" "&amp;IF(AND(F59=$T$12,G59=$U$8),B59,"")&amp;" "&amp;IF(AND(F60=$T$12,G60=$U$8),B60,"")&amp;" "&amp;IF(AND(F61=$T$12,G61=$U$8),B61,"")&amp;" "&amp;IF(AND(F63=$T$12,G63=$U$8),B63,"")&amp;" "&amp;IF(AND(F64=$T$12,G64=$U$8),B64,"")&amp;" "&amp;IF(AND(F65=$T$12,G65=$U$8),B65,"")&amp;" "&amp;IF(AND(F66=$T$12,G66=$U$8),B66,"")&amp;" "&amp;IF(AND(F67=$T$12,G67=$U$8),B67,"")&amp;" "&amp;IF(AND(F68=$T$12,G68=$U$8),B68,"")&amp;" "&amp;IF(AND(F69=$T$12,G69=$U$8),B69,"")&amp;" "&amp;IF(AND(F70=$T$12,G70=$U$8),B70,"")&amp;" "&amp;IF(AND(F71=$T$12,G71=$U$8),B71,"")&amp;" "&amp;IF(AND(F72=$T$12,G72=$U$8),B72,"")&amp;" "&amp;IF(AND(F73=$T$12,G73=$U$8),B73,"")&amp;" "&amp;IF(AND(F74=$T$12,G74=$U$8),B74,"")&amp;" "&amp;IF(AND(F75=$T$12,G75=$U$8),B75,"")&amp;" "&amp;IF(AND(F76=$T$12,G76=$U$8),B76,"")&amp;" "&amp;IF(AND(F77=$T$12,G77=$U$8),B77,"")&amp;" "&amp;IF(AND(F78=$T$12,G78=$U$8),B78,"")&amp;" "&amp;IF(AND(F79=$T$12,G79=$U$8),B79,"")&amp;" "&amp;IF(AND(F80=$T$12,G80=$U$8),B80,"")&amp;" "&amp;IF(AND(F81=$T$12,G81=$U$8),B81,"")&amp;" "&amp;IF(AND(F82=$T$12,G82=$U$8),B82,"")&amp;" "&amp;IF(AND(F83=$T$12,G83=$U$8),B83,"")&amp;" "&amp;IF(AND(F84=$T$12,G84=$U$8),B84,"")&amp;" "&amp;IF(AND(F85=$T$12,G85=$U$8),B85,"")&amp;" "&amp;IF(AND(F86=$T$12,G86=$U$8),B86,"")&amp;" "&amp;IF(AND(F87=$T$12,G87=$U$8),B87,"")&amp;" "&amp;IF(AND(F88=$T$12,G88=$U$8),B88,"")&amp;" "&amp;IF(AND(F89=$T$12,G89=$U$8),B89,"")&amp;" "&amp;IF(AND(F90=$T$12,G90=$U$8),B90,"")</f>
        <v xml:space="preserve">                                                                               </v>
      </c>
      <c r="M12" s="71" t="str">
        <f>+IF(AND(F9=$T$12,G9=$V$8),B9,"")&amp;" "&amp;IF(AND(F10=$T$12,G10=$V$8),B10,"")&amp;" "&amp;IF(AND(F11=$T$12,G11=$V$8),B11,"")&amp;" "&amp;IF(AND(F12=$T$12,G12=$V$8),B12,"")&amp;" "&amp;IF(AND(F13=$T$12,G13=$V$8),B13,"")&amp;" "&amp;IF(AND(F14=$T$12,G14=$V$8),B14,"")&amp;" "&amp;IF(AND(F15=$T$12,G15=$V$8),B15,"")&amp;" "&amp;IF(AND(F16=$T$12,G16=$V$8),B16,"")&amp;" "&amp;IF(AND(F17=$T$12,G17=$V$8),B17,"")&amp;" "&amp;IF(AND(F18=$T$12,G18=$V$8),B18,"")&amp;" "&amp;IF(AND(F19=$T$12,G19=$V$8),B19,"")&amp;" "&amp;IF(AND(F20=$T$12,G20=$V$8),B20,"")&amp;" "&amp;IF(AND(F21=$T$12,G21=$V$8),B21,"")&amp;" "&amp;IF(AND(F22=$T$12,G22=$V$8),B22,"")&amp;" "&amp;IF(AND(F23=$T$12,G23=$V$8),B23,"")&amp;" "&amp;IF(AND(F24=$T$12,G24=$V$8),B24,"")&amp;" "&amp;IF(AND(F25=$T$12,G25=$V$8),B25,"")&amp;" "&amp;IF(AND(F26=$T$12,G26=$V$8),B26,"")&amp;" "&amp;IF(AND(F27=$T$12,G27=$V$8),B27,"")&amp;" "&amp;IF(AND(F28=$T$12,G28=$V$8),B28,"")&amp;" "&amp;IF(AND(F29=$T$12,G29=$V$8),B29,"")&amp;" "&amp;IF(AND(F30=$T$12,G30=$V$8),B30,"")&amp;" "&amp;IF(AND(F31=$T$12,G31=$V$8),B31,"")&amp;" "&amp;IF(AND(F32=$T$12,G32=$V$8),B32,"")&amp;" "&amp;IF(AND(F33=$T$12,G33=$V$8),B33,"")&amp;" "&amp;IF(AND(F34=$T$12,G34=$V$8),B34,"")&amp;" "&amp;IF(AND(F36=$T$12,G36=$V$8),B36,"")&amp;" "&amp;IF(AND(F37=$T$12,G37=$V$8),B37,"")&amp;" "&amp;IF(AND(F38=$T$12,G38=$V$8),B38,"")&amp;" "&amp;IF(AND(F39=$T$12,G39=$V$8),B39,"")&amp;" "&amp;IF(AND(F40=$T$12,G40=$V$8),B40,"")&amp;" "&amp;IF(AND(F41=$T$12,G41=$V$8),B41,"")&amp;" "&amp;IF(AND(F42=$T$12,G42=$V$8),B42,"")&amp;" "&amp;IF(AND(F43=$T$12,G43=$V$8),B43,"")&amp;" "&amp;IF(AND(F44=$T$12,G44=$V$8),B44,"")&amp;" "&amp;IF(AND(F45=$T$12,G45=$V$8),B45,"")&amp;" "&amp;IF(AND(F46=$T$12,G46=$V$8),B46,"")&amp;" "&amp;IF(AND(F47=$T$12,G47=$V$8),B47,"")&amp;" "&amp;IF(AND(F48=$T$12,G48=$V$8),B48,"")&amp;" "&amp;IF(AND(F49=$T$12,G49=$V$8),B49,"")&amp;" "&amp;IF(AND(F50=$T$12,G50=$V$8),B50,"")&amp;" "&amp;IF(AND(F51=$T$12,G51=$V$8),B51,"")&amp;" "&amp;IF(AND(F52=$T$12,G52=$V$8),B52,"")&amp;" "&amp;IF(AND(F53=$T$12,G53=$V$8),B53,"")&amp;" "&amp;IF(AND(F54=$T$12,G54=$V$8),B54,"")&amp;" "&amp;IF(AND(F55=$T$12,G55=$V$8),B55,"")&amp;" "&amp;IF(AND(F56=$T$12,G56=$V$8),B56,"")&amp;" "&amp;IF(AND(F57=$T$12,G57=$V$8),B57,"")&amp;" "&amp;IF(AND(F58=$T$12,G58=$V$8),B58,"")&amp;" "&amp;IF(AND(F59=$T$12,G59=$V$8),B59,"")&amp;" "&amp;IF(AND(F60=$T$12,G60=$V$8),B60,"")&amp;" "&amp;IF(AND(F61=$T$12,G61=$V$8),B61,"")&amp;" "&amp;IF(AND(F63=$T$12,G63=$V$8),B63,"")&amp;" "&amp;IF(AND(F64=$T$12,G64=$V$8),B64,"")&amp;" "&amp;IF(AND(F65=$T$12,G65=$V$8),B65,"")&amp;" "&amp;IF(AND(F66=$T$12,G66=$V$8),B66,"")&amp;" "&amp;IF(AND(F67=$T$12,G67=$V$8),B67,"")&amp;" "&amp;IF(AND(F68=$T$12,G68=$V$8),B68,"")&amp;" "&amp;IF(AND(F69=$T$12,G69=$V$8),B69,"")&amp;" "&amp;IF(AND(F70=$T$12,G70=$V$8),B70,"")&amp;" "&amp;IF(AND(F71=$T$12,G71=$V$8),B71,"")&amp;" "&amp;IF(AND(F72=$T$12,G72=$V$8),B72,"")&amp;" "&amp;IF(AND(F73=$T$12,G73=$V$8),B73,"")&amp;" "&amp;IF(AND(F74=$T$12,G74=$V$8),B74,"")&amp;" "&amp;IF(AND(F75=$T$12,G75=$V$8),B75,"")&amp;" "&amp;IF(AND(F76=$T$12,G76=$V$8),B76,"")&amp;" "&amp;IF(AND(F77=$T$12,G77=$V$8),B77,"")&amp;" "&amp;IF(AND(F78=$T$12,G78=$V$8),B78,"")&amp;" "&amp;IF(AND(F79=$T$12,G79=$V$8),B79,"")&amp;" "&amp;IF(AND(F80=$T$12,G80=$V$8),B80,"")&amp;" "&amp;IF(AND(F81=$T$12,G81=$V$8),B81,"")&amp;" "&amp;IF(AND(F82=$T$12,G82=$V$8),B82,"")&amp;" "&amp;IF(AND(F83=$T$12,G83=$V$8),B83,"")&amp;" "&amp;IF(AND(F84=$T$12,G84=$V$8),B84,"")&amp;" "&amp;IF(AND(F85=$T$12,G85=$V$8),B85,"")&amp;" "&amp;IF(AND(F86=$T$12,G86=$V$8),B86,"")&amp;" "&amp;IF(AND(F87=$T$12,G87=$V$8),B87,"")&amp;" "&amp;IF(AND(F88=$T$12,G88=$V$8),B88,"")&amp;" "&amp;IF(AND(F89=$T$12,G89=$V$8),B89,"")&amp;" "&amp;IF(AND(F90=$T$12,G90=$V$8),B90,"")</f>
        <v xml:space="preserve">                                                                               </v>
      </c>
      <c r="N12" s="71" t="str">
        <f>+IF(AND(F9=$T$12,G9=$W$8),B9,"")&amp;" "&amp;IF(AND(F10=$T$12,G10=$W$8),B10,"")&amp;" "&amp;IF(AND(F11=$T$12,G11=$W$8),B11,"")&amp;" "&amp;IF(AND(F12=$T$12,G12=$W$8),B12,"")&amp;" "&amp;IF(AND(F13=$T$12,G13=$W$8),B13,"")&amp;" "&amp;IF(AND(F14=$T$12,G14=$W$8),B14,"")&amp;" "&amp;IF(AND(F15=$T$12,G15=$W$8),B15,"")&amp;" "&amp;IF(AND(F16=$T$12,G16=$W$8),B16,"")&amp;" "&amp;IF(AND(F17=$T$12,G17=$W$8),B17,"")&amp;" "&amp;IF(AND(F18=$T$12,G18=$W$8),B18,"")&amp;" "&amp;IF(AND(F19=$T$12,G19=$W$8),B19,"")&amp;" "&amp;IF(AND(F20=$T$12,G20=$W$8),B20,"")&amp;" "&amp;IF(AND(F21=$T$12,G21=$W$8),B21,"")&amp;" "&amp;IF(AND(F22=$T$12,G22=$W$8),B22,"")&amp;" "&amp;IF(AND(F23=$T$12,G23=$W$8),B23,"")&amp;" "&amp;IF(AND(F24=$T$12,G24=$W$8),B24,"")&amp;" "&amp;IF(AND(F25=$T$12,G25=$W$8),B25,"")&amp;" "&amp;IF(AND(F26=$T$12,G26=$W$8),B26,"")&amp;" "&amp;IF(AND(F27=$T$12,G27=$W$8),B27,"")&amp;" "&amp;IF(AND(F28=$T$12,G28=$W$8),B28,"")&amp;" "&amp;IF(AND(F29=$T$12,G29=$W$8),B29,"")&amp;" "&amp;IF(AND(F30=$T$12,G30=$W$8),B30,"")&amp;" "&amp;IF(AND(F31=$T$12,G31=$W$8),B31,"")&amp;" "&amp;IF(AND(F32=$T$12,G32=$W$8),B32,"")&amp;" "&amp;IF(AND(F33=$T$12,G33=$W$8),B33,"")&amp;" "&amp;IF(AND(F34=$T$12,G34=$W$8),B34,"")&amp;" "&amp;IF(AND(F36=$T$12,G36=$W$8),B36,"")&amp;" "&amp;IF(AND(F37=$T$12,G37=$W$8),B37,"")&amp;" "&amp;IF(AND(F38=$T$12,G38=$W$8),B38,"")&amp;" "&amp;IF(AND(F39=$T$12,G39=$W$8),B39,"")&amp;" "&amp;IF(AND(F40=$T$12,G40=$W$8),B40,"")&amp;" "&amp;IF(AND(F41=$T$12,G41=$W$8),B41,"")&amp;" "&amp;IF(AND(F42=$T$12,G42=$W$8),B42,"")&amp;" "&amp;IF(AND(F43=$T$12,G43=$W$8),B43,"")&amp;" "&amp;IF(AND(F44=$T$12,G44=$W$8),B44,"")&amp;" "&amp;IF(AND(F45=$T$12,G45=$W$8),B45,"")&amp;" "&amp;IF(AND(F46=$T$12,G46=$W$8),B46,"")&amp;" "&amp;IF(AND(F47=$T$12,G47=$W$8),B47,"")&amp;" "&amp;IF(AND(F48=$T$12,G48=$W$8),B48,"")&amp;" "&amp;IF(AND(F49=$T$12,G49=$W$8),B49,"")&amp;" "&amp;IF(AND(F50=$T$12,G50=$W$8),B50,"")&amp;" "&amp;IF(AND(F51=$T$12,G51=$W$8),B51,"")&amp;" "&amp;IF(AND(F52=$T$12,G52=$W$8),B52,"")&amp;" "&amp;IF(AND(F53=$T$12,G53=$W$8),B53,"")&amp;" "&amp;IF(AND(F54=$T$12,G54=$W$8),B54,"")&amp;" "&amp;IF(AND(F55=$T$12,G55=$W$8),B55,"")&amp;" "&amp;IF(AND(F56=$T$12,G56=$W$8),B56,"")&amp;" "&amp;IF(AND(F57=$T$12,G57=$W$8),B57,"")&amp;" "&amp;IF(AND(F58=$T$12,G58=$W$8),B58,"")&amp;" "&amp;IF(AND(F59=$T$12,G59=$W$8),B59,"")&amp;" "&amp;IF(AND(F60=$T$12,G60=$W$8),B60,"")&amp;" "&amp;IF(AND(F61=$T$12,G61=$W$8),B61,"")&amp;" "&amp;IF(AND(F63=$T$12,G63=$W$8),B63,"")&amp;" "&amp;IF(AND(F64=$T$12,G64=$W$8),B64,"")&amp;" "&amp;IF(AND(F65=$T$12,G65=$W$8),B65,"")&amp;" "&amp;IF(AND(F66=$T$12,G66=$W$8),B66,"")&amp;" "&amp;IF(AND(F67=$T$12,G67=$W$8),B67,"")&amp;" "&amp;IF(AND(F68=$T$12,G68=$W$8),B68,"")&amp;" "&amp;IF(AND(F69=$T$12,G69=$W$8),B69,"")&amp;" "&amp;IF(AND(F70=$T$12,G70=$W$8),B70,"")&amp;" "&amp;IF(AND(F71=$T$12,G71=$W$8),B71,"")&amp;" "&amp;IF(AND(F72=$T$12,G72=$W$8),B72,"")&amp;" "&amp;IF(AND(F73=$T$12,G73=$W$8),B73,"")&amp;" "&amp;IF(AND(F74=$T$12,G74=$W$8),B74,"")&amp;" "&amp;IF(AND(F75=$T$12,G75=$W$8),B75,"")&amp;" "&amp;IF(AND(F76=$T$12,G76=$W$8),B76,"")&amp;" "&amp;IF(AND(F77=$T$12,G77=$W$8),B77,"")&amp;" "&amp;IF(AND(F78=$T$12,G78=$W$8),B78,"")&amp;" "&amp;IF(AND(F79=$T$12,G79=$W$8),B79,"")&amp;" "&amp;IF(AND(F80=$T$12,G80=$W$8),B80,"")&amp;" "&amp;IF(AND(F81=$T$12,G81=$W$8),B81,"")&amp;" "&amp;IF(AND(F82=$T$12,G82=$W$8),B82,"")&amp;" "&amp;IF(AND(F83=$T$12,G83=$W$8),B83,"")&amp;" "&amp;IF(AND(F84=$T$12,G84=$W$8),B84,"")&amp;" "&amp;IF(AND(F85=$T$12,G85=$W$8),B85,"")&amp;" "&amp;IF(AND(F86=$T$12,G86=$W$8),B86,"")&amp;" "&amp;IF(AND(F87=$T$12,G87=$W$8),B87,"")&amp;" "&amp;IF(AND(F88=$T$12,G88=$W$8),B88,"")&amp;" "&amp;IF(AND(F89=$T$12,G89=$W$8),B89,"")&amp;" "&amp;IF(AND(F90=$T$12,G90=$W$8),B90,"")</f>
        <v xml:space="preserve">   R4 R5                             R35           R46          R57  R59                       </v>
      </c>
      <c r="O12" s="69" t="str">
        <f>+IF(AND(F9=$T$12,G9=$X$8),B9,"")&amp;" "&amp;IF(AND(F10=$T$12,G10=$X$8),B10,"")&amp;" "&amp;IF(AND(F11=$T$12,G11=$X$8),B11,"")&amp;" "&amp;IF(AND(F12=$T$12,G12=$X$8),B12,"")&amp;" "&amp;IF(AND(F13=$T$12,G13=$X$8),B13,"")&amp;" "&amp;IF(AND(F14=$T$12,G14=$X$8),B14,"")&amp;" "&amp;IF(AND(F15=$T$12,G15=$X$8),B15,"")&amp;" "&amp;IF(AND(F16=$T$12,G16=$X$8),B16,"")&amp;" "&amp;IF(AND(F17=$T$12,G17=$X$8),B17,"")&amp;" "&amp;IF(AND(F18=$T$12,G18=$X$8),B18,"")&amp;" "&amp;IF(AND(F19=$T$12,G19=$X$8),B19,"")&amp;" "&amp;IF(AND(F20=$T$12,G20=$X$8),B20,"")&amp;" "&amp;IF(AND(F21=$T$12,G21=$X$8),B21,"")&amp;" "&amp;IF(AND(F22=$T$12,G22=$X$8),B22,"")&amp;" "&amp;IF(AND(F23=$T$12,G23=$X$8),B23,"")&amp;" "&amp;IF(AND(F24=$T$12,G24=$X$8),B24,"")&amp;" "&amp;IF(AND(F25=$T$12,G25=$X$8),B25,"")&amp;" "&amp;IF(AND(F26=$T$12,G26=$X$8),B26,"")&amp;" "&amp;IF(AND(F27=$T$12,G27=$X$8),B27,"")&amp;" "&amp;IF(AND(F28=$T$12,G28=$X$8),B28,"")&amp;" "&amp;IF(AND(F29=$T$12,G29=$X$8),B29,"")&amp;" "&amp;IF(AND(F30=$T$12,G30=$X$8),B30,"")&amp;" "&amp;IF(AND(F31=$T$12,G31=$X$8),B31,"")&amp;" "&amp;IF(AND(F32=$T$12,G32=$X$8),B32,"")&amp;" "&amp;IF(AND(F33=$T$12,G33=$X$8),B33,"")&amp;" "&amp;IF(AND(F34=$T$12,G34=$X$8),B34,"")&amp;" "&amp;IF(AND(F36=$T$12,G36=$X$8),B36,"")&amp;" "&amp;IF(AND(F37=$T$12,G37=$X$8),B37,"")&amp;" "&amp;IF(AND(F38=$T$12,G38=$X$8),B38,"")&amp;" "&amp;IF(AND(F39=$T$12,G39=$X$8),B39,"")&amp;" "&amp;IF(AND(F40=$T$12,G40=$X$8),B40,"")&amp;" "&amp;IF(AND(F41=$T$12,G41=$X$8),B41,"")&amp;" "&amp;IF(AND(F42=$T$12,G42=$X$8),B42,"")&amp;" "&amp;IF(AND(F43=$T$12,G43=$X$8),B43,"")&amp;" "&amp;IF(AND(F44=$T$12,G44=$X$8),B44,"")&amp;" "&amp;IF(AND(F45=$T$12,G45=$X$8),B45,"")&amp;" "&amp;IF(AND(F46=$T$12,G46=$X$8),B46,"")&amp;" "&amp;IF(AND(F47=$T$12,G47=$X$8),B47,"")&amp;" "&amp;IF(AND(F48=$T$12,G48=$X$8),B48,"")&amp;" "&amp;IF(AND(F49=$T$12,G49=$X$8),B49,"")&amp;" "&amp;IF(AND(F50=$T$12,G50=$X$8),B50,"")&amp;" "&amp;IF(AND(F51=$T$12,G51=$X$8),B51,"")&amp;" "&amp;IF(AND(F52=$T$12,G52=$X$8),B52,"")&amp;" "&amp;IF(AND(F53=$T$12,G53=$X$8),B53,"")&amp;" "&amp;IF(AND(F54=$T$12,G54=$X$8),B54,"")&amp;" "&amp;IF(AND(F55=$T$12,G55=$X$8),B55,"")&amp;" "&amp;IF(AND(F56=$T$12,G56=$X$8),B56,"")&amp;" "&amp;IF(AND(F57=$T$12,G57=$X$8),B57,"")&amp;" "&amp;IF(AND(F58=$T$12,G58=$X$8),B58,"")&amp;" "&amp;IF(AND(F59=$T$12,G59=$X$8),B59,"")&amp;" "&amp;IF(AND(F60=$T$12,G60=$X$8),B60,"")&amp;" "&amp;IF(AND(F61=$T$12,G61=$X$8),B61,"")&amp;" "&amp;IF(AND(F63=$T$12,G63=$X$8),B63,"")&amp;" "&amp;IF(AND(F64=$T$12,G64=$X$8),B64,"")&amp;" "&amp;IF(AND(F65=$T$12,G65=$X$8),B65,"")&amp;" "&amp;IF(AND(F66=$T$12,G66=$X$8),B66,"")&amp;" "&amp;IF(AND(F67=$T$12,G67=$X$8),B67,"")&amp;" "&amp;IF(AND(F68=$T$12,G68=$X$8),B68,"")&amp;" "&amp;IF(AND(F69=$T$12,G69=$X$8),B69,"")&amp;" "&amp;IF(AND(F70=$T$12,G70=$X$8),B70,"")&amp;" "&amp;IF(AND(F71=$T$12,G71=$X$8),B71,"")&amp;" "&amp;IF(AND(F72=$T$12,G72=$X$8),B72,"")&amp;" "&amp;IF(AND(F73=$T$12,G73=$X$8),B73,"")&amp;" "&amp;IF(AND(F74=$T$12,G74=$X$8),B74,"")&amp;" "&amp;IF(AND(F75=$T$12,G75=$X$8),B75,"")&amp;" "&amp;IF(AND(F76=$T$12,G76=$X$8),B76,"")&amp;" "&amp;IF(AND(F77=$T$12,G77=$X$8),B77,"")&amp;" "&amp;IF(AND(F78=$T$12,G78=$X$8),B78,"")&amp;" "&amp;IF(AND(F79=$T$12,G79=$X$8),B79,"")&amp;" "&amp;IF(AND(F80=$T$12,G80=$X$8),B80,"")&amp;" "&amp;IF(AND(F81=$T$12,G81=$X$8),B81,"")&amp;" "&amp;IF(AND(F82=$T$12,G82=$X$8),B82,"")&amp;" "&amp;IF(AND(F83=$T$12,G83=$X$8),B83,"")&amp;" "&amp;IF(AND(F84=$T$12,G84=$X$8),B84,"")&amp;" "&amp;IF(AND(F85=$T$12,G85=$X$8),B85,"")&amp;" "&amp;IF(AND(F86=$T$12,G86=$X$8),B86,"")&amp;" "&amp;IF(AND(F87=$T$12,G87=$X$8),B87,"")&amp;" "&amp;IF(AND(F88=$T$12,G88=$X$8),B88,"")&amp;" "&amp;IF(AND(F89=$T$12,G89=$X$8),B89,"")&amp;" "&amp;IF(AND(F90=$T$12,G90=$X$8),B90,"")</f>
        <v xml:space="preserve">  R3        R11    R15 R16 R17            R30  R32                           R60 R61                     </v>
      </c>
      <c r="P12" s="70" t="str">
        <f>+IF(AND(F9=$T$12,G9=$Y$8),B9,"")&amp;" "&amp;IF(AND(F10=$T$12,G10=$Y$8),B10,"")&amp;" "&amp;IF(AND(F11=$T$12,G11=$Y$8),B11,"")&amp;" "&amp;IF(AND(F12=$T$12,G12=$Y$8),B12,"")&amp;" "&amp;IF(AND(F13=$T$12,G13=$Y$8),B13,"")&amp;" "&amp;IF(AND(F14=$T$12,G14=$Y$8),B14,"")&amp;" "&amp;IF(AND(F15=$T$12,G15=$Y$8),B15,"")&amp;" "&amp;IF(AND(F16=$T$12,G16=$Y$8),B16,"")&amp;" "&amp;IF(AND(F17=$T$12,G17=$Y$8),B17,"")&amp;" "&amp;IF(AND(F18=$T$12,G18=$Y$8),B18,"")&amp;" "&amp;IF(AND(F19=$T$12,G19=$Y$8),B19,"")&amp;" "&amp;IF(AND(F20=$T$12,G20=$Y$8),B20,"")&amp;" "&amp;IF(AND(F21=$T$12,G21=$Y$8),B21,"")&amp;" "&amp;IF(AND(F22=$T$12,G22=$Y$8),B22,"")&amp;" "&amp;IF(AND(F23=$T$12,G23=$Y$8),B23,"")&amp;" "&amp;IF(AND(F24=$T$12,G24=$Y$8),B24,"")&amp;" "&amp;IF(AND(F25=$T$12,G25=$Y$8),B25,"")&amp;" "&amp;IF(AND(F26=$T$12,G26=$Y$8),B26,"")&amp;" "&amp;IF(AND(F27=$T$12,G27=$Y$8),B27,"")&amp;" "&amp;IF(AND(F28=$T$12,G28=$Y$8),B28,"")&amp;" "&amp;IF(AND(F29=$T$12,G29=$Y$8),B29,"")&amp;" "&amp;IF(AND(F30=$T$12,G30=$Y$8),B30,"")&amp;" "&amp;IF(AND(F31=$T$12,G31=$Y$8),B31,"")&amp;" "&amp;IF(AND(F32=$T$12,G32=$Y$8),B32,"")&amp;" "&amp;IF(AND(F33=$T$12,G33=$Y$8),B33,"")&amp;" "&amp;IF(AND(F34=$T$12,G34=$Y$8),B34,"")&amp;" "&amp;IF(AND(F36=$T$12,G36=$Y$8),B36,"")&amp;" "&amp;IF(AND(F37=$T$12,G37=$Y$8),B37,"")&amp;" "&amp;IF(AND(F38=$T$12,G38=$Y$8),B38,"")&amp;" "&amp;IF(AND(F39=$T$12,G39=$Y$8),B39,"")&amp;" "&amp;IF(AND(F40=$T$12,G40=$Y$8),B40,"")&amp;" "&amp;IF(AND(F41=$T$12,G41=$Y$8),B41,"")&amp;" "&amp;IF(AND(F42=$T$12,G42=$Y$8),B42,"")&amp;" "&amp;IF(AND(F43=$T$12,G43=$Y$8),B43,"")&amp;" "&amp;IF(AND(F44=$T$12,G44=$Y$8),B44,"")&amp;" "&amp;IF(AND(F45=$T$12,G45=$Y$8),B45,"")&amp;" "&amp;IF(AND(F46=$T$12,G46=$Y$8),B46,"")&amp;" "&amp;IF(AND(F47=$T$12,G47=$Y$8),B47,"")&amp;" "&amp;IF(AND(F48=$T$12,G48=$Y$8),B48,"")&amp;" "&amp;IF(AND(F49=$T$12,G49=$Y$8),B49,"")&amp;" "&amp;IF(AND(F50=$T$12,G50=$Y$8),B50,"")&amp;" "&amp;IF(AND(F51=$T$12,G51=$Y$8),B51,"")&amp;" "&amp;IF(AND(F52=$T$12,G52=$Y$8),B52,"")&amp;" "&amp;IF(AND(F53=$T$12,G53=$Y$8),B53,"")&amp;" "&amp;IF(AND(F54=$T$12,G54=$Y$8),B54,"")&amp;" "&amp;IF(AND(F55=$T$12,G55=$Y$8),B55,"")&amp;" "&amp;IF(AND(F56=$T$12,G56=$Y$8),B56,"")&amp;" "&amp;IF(AND(F57=$T$12,G57=$Y$8),B57,"")&amp;" "&amp;IF(AND(F58=$T$12,G58=$Y$8),B58,"")&amp;" "&amp;IF(AND(F59=$T$12,G59=$Y$8),B59,"")&amp;" "&amp;IF(AND(F60=$T$12,G60=$Y$8),B60,"")&amp;" "&amp;IF(AND(F61=$T$12,G61=$Y$8),B61,"")&amp;" "&amp;IF(AND(F63=$T$12,G63=$Y$8),B63,"")&amp;" "&amp;IF(AND(F64=$T$12,G64=$Y$8),B64,"")&amp;" "&amp;IF(AND(F65=$T$12,G65=$Y$8),B65,"")&amp;" "&amp;IF(AND(F66=$T$12,G66=$Y$8),B66,"")&amp;" "&amp;IF(AND(F67=$T$12,G67=$Y$8),B67,"")&amp;" "&amp;IF(AND(F68=$T$12,G68=$Y$8),B68,"")&amp;" "&amp;IF(AND(F69=$T$12,G69=$Y$8),B69,"")&amp;" "&amp;IF(AND(F70=$T$12,G70=$Y$8),B70,"")&amp;" "&amp;IF(AND(F71=$T$12,G71=$Y$8),B71,"")&amp;" "&amp;IF(AND(F72=$T$12,G72=$Y$8),B72,"")&amp;" "&amp;IF(AND(F73=$T$12,G73=$Y$8),B73,"")&amp;" "&amp;IF(AND(F74=$T$12,G74=$Y$8),B74,"")&amp;" "&amp;IF(AND(F75=$T$12,G75=$Y$8),B75,"")&amp;" "&amp;IF(AND(F76=$T$12,G76=$Y$8),B76,"")&amp;" "&amp;IF(AND(F77=$T$12,G77=$Y$8),B77,"")&amp;" "&amp;IF(AND(F78=$T$12,G78=$Y$8),B78,"")&amp;" "&amp;IF(AND(F79=$T$12,G79=$Y$8),B79,"")&amp;" "&amp;IF(AND(F80=$T$12,G80=$Y$8),B80,"")&amp;" "&amp;IF(AND(F81=$T$12,G81=$Y$8),B81,"")&amp;" "&amp;IF(AND(F82=$T$12,G82=$Y$8),B82,"")&amp;" "&amp;IF(AND(F83=$T$12,G83=$Y$8),B83,"")&amp;" "&amp;IF(AND(F84=$T$12,G84=$Y$8),B84,"")&amp;" "&amp;IF(AND(F85=$T$12,G85=$Y$8),B85,"")&amp;" "&amp;IF(AND(F86=$T$12,G86=$Y$8),B86,"")&amp;" "&amp;IF(AND(F87=$T$12,G87=$Y$8),B87,"")&amp;" "&amp;IF(AND(F88=$T$12,G88=$Y$8),B88,"")&amp;" "&amp;IF(AND(F89=$T$12,G89=$Y$8),B89,"")&amp;" "&amp;IF(AND(F90=$T$12,G90=$Y$8),B90,"")</f>
        <v xml:space="preserve">R1                    R21                  R40                                         </v>
      </c>
      <c r="R12" s="692"/>
      <c r="S12" s="88">
        <v>0.4</v>
      </c>
      <c r="T12" s="86" t="s">
        <v>611</v>
      </c>
      <c r="U12" s="72" t="s">
        <v>679</v>
      </c>
      <c r="V12" s="71" t="s">
        <v>112</v>
      </c>
      <c r="W12" s="71" t="s">
        <v>112</v>
      </c>
      <c r="X12" s="69" t="s">
        <v>616</v>
      </c>
      <c r="Y12" s="70" t="s">
        <v>612</v>
      </c>
    </row>
    <row r="13" spans="1:25" ht="120" customHeight="1" thickBot="1" x14ac:dyDescent="0.3">
      <c r="A13" s="333" t="str">
        <f>'CONTEXTO E IDENTIFICACIÓN'!G59</f>
        <v>Ambiental</v>
      </c>
      <c r="B13" s="205" t="str">
        <f>'CONTEXTO E IDENTIFICACIÓN'!A59</f>
        <v>R5</v>
      </c>
      <c r="C13" s="332" t="str">
        <f>'CONTEXTO E IDENTIFICACIÓN'!N59</f>
        <v xml:space="preserve">Posibilidad de pérdida Económica y Reputacional  por la gestión inadecuada de los impactos ambientales generados por la entidad debido a:
1. Falta de personal en sede Central y Direcciones Territoriales para el cubrimiento de las actividades del SGA.
2. Debilidad en el reporte de información ambiental desde las Diferentes Sedes.
3. Debilidad en el conocimiento de las buenas prácticas ambientales en el IGAC.
4. Recursos insuficientes para el cumplimiento y mantenimiento de las actividades asociadas a la gestión ambiental de la entidad.  </v>
      </c>
      <c r="D13" s="339">
        <f>'VALORACIÓN DEL CONTROL'!X74</f>
        <v>0.4</v>
      </c>
      <c r="E13" s="339">
        <f>'VALORACIÓN DEL CONTROL'!Y74</f>
        <v>0.6</v>
      </c>
      <c r="F13" s="340" t="str">
        <f t="shared" si="0"/>
        <v>Baja</v>
      </c>
      <c r="G13" s="340" t="str">
        <f t="shared" si="1"/>
        <v>Moderado</v>
      </c>
      <c r="H13" s="341" t="str">
        <f t="shared" si="2"/>
        <v>Moderado</v>
      </c>
      <c r="J13" s="623"/>
      <c r="K13" s="73" t="s">
        <v>614</v>
      </c>
      <c r="L13" s="74" t="str">
        <f>+IF(AND(F9=$T$13,G9=$U$8),B9,"")&amp;" "&amp;IF(AND(F10=$T$13,G10=$U$8),B10,"")&amp;" "&amp;IF(AND(F11=$T$13,G11=$U$8),B11,"")&amp;" "&amp;IF(AND(F12=$T$13,G12=$U$8),B12,"")&amp;" "&amp;IF(AND(F13=$T$13,G13=$U$8),B13,"")&amp;" "&amp;IF(AND(F14=$T$13,G14=$U$8),B14,"")&amp;" "&amp;IF(AND(F15=$T$13,G15=$U$8),B15,"")&amp;" "&amp;IF(AND(F16=$T$13,G16=$U$8),B16,"")&amp;" "&amp;IF(AND(F17=$T$13,G17=$U$8),B17,"")&amp;" "&amp;IF(AND(F18=$T$13,G18=$U$8),B18,"")&amp;" "&amp;IF(AND(F19=$T$13,G19=$U$8),B19,"")&amp;" "&amp;IF(AND(F20=$T$13,G20=$U$8),B20,"")&amp;" "&amp;IF(AND(F21=$T$13,G21=$U$8),B21,"")&amp;" "&amp;IF(AND(F22=$T$13,G22=$U$8),B22,"")&amp;" "&amp;IF(AND(F23=$T$13,G23=$U$8),B23,"")&amp;" "&amp;IF(AND(F24=$T$13,G24=$U$8),B24,"")&amp;" "&amp;IF(AND(F25=$T$13,G25=$U$8),B25,"")&amp;" "&amp;IF(AND(F26=$T$13,G26=$U$8),B26,"")&amp;" "&amp;IF(AND(F27=$T$13,G27=$U$8),B27,"")&amp;" "&amp;IF(AND(F28=$T$13,G28=$U$8),B28,"")&amp;" "&amp;IF(AND(F29=$T$13,G29=$U$8),B29,"")&amp;" "&amp;IF(AND(F30=$T$13,G30=$U$8),B30,"")&amp;" "&amp;IF(AND(F31=$T$13,G31=$U$8),B31,"")&amp;" "&amp;IF(AND(F32=$T$13,G32=$U$8),B32,"")&amp;" "&amp;IF(AND(F33=$T$13,G33=$U$8),B33,"")&amp;" "&amp;IF(AND(F34=$T$13,G34=$U$8),B34,"")&amp;" "&amp;IF(AND(F36=$T$13,G36=$U$8),B36,"")&amp;" "&amp;IF(AND(F37=$T$13,G37=$U$8),B37,"")&amp;" "&amp;IF(AND(F38=$T$13,G38=$U$8),B38,"")&amp;" "&amp;IF(AND(F39=$T$13,G39=$U$8),B39,"")&amp;" "&amp;IF(AND(F40=$T$13,G40=$U$8),B40,"")&amp;" "&amp;IF(AND(F41=$T$13,G41=$U$8),B41,"")&amp;" "&amp;IF(AND(F42=$T$13,G42=$U$8),B42,"")&amp;" "&amp;IF(AND(F43=$T$13,G43=$U$8),B43,"")&amp;" "&amp;IF(AND(F44=$T$13,G44=$U$8),B44,"")&amp;" "&amp;IF(AND(F45=$T$13,G45=$U$8),B45,"")&amp;" "&amp;IF(AND(F46=$T$13,G46=$U$8),B46,"")&amp;" "&amp;IF(AND(F47=$T$13,G47=$U$8),B47,"")&amp;" "&amp;IF(AND(F48=$T$13,G48=$U$8),B48,"")&amp;" "&amp;IF(AND(F49=$T$13,G49=$U$8),B49,"")&amp;" "&amp;IF(AND(F50=$T$13,G50=$U$8),B50,"")&amp;" "&amp;IF(AND(F51=$T$13,G51=$U$8),B51,"")&amp;" "&amp;IF(AND(F52=$T$13,G52=$U$8),B52,"")&amp;" "&amp;IF(AND(F53=$T$13,G53=$U$8),B53,"")&amp;" "&amp;IF(AND(F54=$T$13,G54=$U$8),B54,"")&amp;" "&amp;IF(AND(F55=$T$13,G55=$U$8),B55,"")&amp;" "&amp;IF(AND(F56=$T$13,G56=$U$8),B56,"")&amp;" "&amp;IF(AND(F57=$T$13,G57=$U$8),B57,"")&amp;" "&amp;IF(AND(F58=$T$13,G58=$U$8),B58,"")&amp;" "&amp;IF(AND(F59=$T$13,G59=$U$8),B59,"")&amp;" "&amp;IF(AND(F60=$T$13,G60=$U$8),B60,"")&amp;" "&amp;IF(AND(F61=$T$13,G61=$U$8),B61,"")&amp;" "&amp;IF(AND(F63=$T$13,G63=$U$8),B63,"")&amp;" "&amp;IF(AND(F64=$T$13,G64=$U$8),B64,"")&amp;" "&amp;IF(AND(F65=$T$13,G65=$U$8),B65,"")&amp;" "&amp;IF(AND(F66=$T$13,G66=$U$8),B66,"")&amp;" "&amp;IF(AND(F67=$T$13,G67=$U$8),B67,"")&amp;" "&amp;IF(AND(F68=$T$13,G68=$U$8),B68,"")&amp;" "&amp;IF(AND(F69=$T$13,G69=$U$8),B69,"")&amp;" "&amp;IF(AND(F70=$T$13,G70=$U$8),B70,"")&amp;" "&amp;IF(AND(F71=$T$13,G71=$U$8),B71,"")&amp;" "&amp;IF(AND(F72=$T$13,G72=$U$8),B72,"")&amp;" "&amp;IF(AND(F73=$T$13,G73=$U$8),B73,"")&amp;" "&amp;IF(AND(F74=$T$13,G74=$U$8),B74,"")&amp;" "&amp;IF(AND(F75=$T$13,G75=$U$8),B75,"")&amp;" "&amp;IF(AND(F76=$T$13,G76=$U$8),B76,"")&amp;" "&amp;IF(AND(F77=$T$13,G77=$U$8),B77,"")&amp;" "&amp;IF(AND(F78=$T$13,G78=$U$8),B78,"")&amp;" "&amp;IF(AND(F79=$T$13,G79=$U$8),B79,"")&amp;" "&amp;IF(AND(F80=$T$13,G80=$U$8),B80,"")&amp;" "&amp;IF(AND(F81=$T$13,G81=$U$8),B81,"")&amp;" "&amp;IF(AND(F82=$T$13,G82=$U$8),B82,"")&amp;" "&amp;IF(AND(F83=$T$13,G83=$U$8),B83,"")&amp;" "&amp;IF(AND(F84=$T$13,G84=$U$8),B84,"")&amp;" "&amp;IF(AND(F85=$T$13,G85=$U$8),B85,"")&amp;" "&amp;IF(AND(F86=$T$13,G86=$U$8),B86,"")&amp;" "&amp;IF(AND(F87=$T$13,G87=$U$8),B87,"")&amp;" "&amp;IF(AND(F88=$T$13,G88=$U$8),B88,"")&amp;" "&amp;IF(AND(F89=$T$13,G89=$U$8),B89,"")&amp;" "&amp;IF(AND(F90=$T$13,G90=$U$8),B90,"")</f>
        <v xml:space="preserve">                                                                               </v>
      </c>
      <c r="M13" s="74" t="str">
        <f>+IF(AND(F9=$T$13,G9=$V$8),B9,"")&amp;" "&amp;IF(AND(F10=$T$13,G10=$V$8),B10,"")&amp;" "&amp;IF(AND(F11=$T$13,G11=$V$8),B11,"")&amp;" "&amp;IF(AND(F12=$T$13,G12=$V$8),B12,"")&amp;" "&amp;IF(AND(F13=$T$13,G13=$V$8),B13,"")&amp;" "&amp;IF(AND(F14=$T$13,G14=$V$8),B14,"")&amp;" "&amp;IF(AND(F15=$T$13,G15=$V$8),B15,"")&amp;" "&amp;IF(AND(F16=$T$13,G16=$V$8),B16,"")&amp;" "&amp;IF(AND(F17=$T$13,G17=$V$8),B17,"")&amp;" "&amp;IF(AND(F18=$T$13,G18=$V$8),B18,"")&amp;" "&amp;IF(AND(F19=$T$13,G19=$V$8),B19,"")&amp;" "&amp;IF(AND(F20=$T$13,G20=$V$8),B20,"")&amp;" "&amp;IF(AND(F21=$T$13,G21=$V$8),B21,"")&amp;" "&amp;IF(AND(F22=$T$13,G22=$V$8),B22,"")&amp;" "&amp;IF(AND(F23=$T$13,G23=$V$8),B23,"")&amp;" "&amp;IF(AND(F24=$T$13,G24=$V$8),B24,"")&amp;" "&amp;IF(AND(F25=$T$13,G25=$V$8),B25,"")&amp;" "&amp;IF(AND(F26=$T$13,G26=$V$8),B26,"")&amp;" "&amp;IF(AND(F27=$T$13,G27=$V$8),B27,"")&amp;" "&amp;IF(AND(F28=$T$13,G28=$V$8),B28,"")&amp;" "&amp;IF(AND(F29=$T$13,G29=$V$8),B29,"")&amp;" "&amp;IF(AND(F30=$T$13,G30=$V$8),B30,"")&amp;" "&amp;IF(AND(F31=$T$13,G31=$V$8),B31,"")&amp;" "&amp;IF(AND(F32=$T$13,G32=$V$8),B32,"")&amp;" "&amp;IF(AND(F33=$T$13,G33=$V$8),B33,"")&amp;" "&amp;IF(AND(F34=$T$13,G34=$V$8),B34,"")&amp;" "&amp;IF(AND(F36=$T$13,G36=$V$8),B36,"")&amp;" "&amp;IF(AND(F37=$T$13,G37=$V$8),B37,"")&amp;" "&amp;IF(AND(F38=$T$13,G38=$V$8),B38,"")&amp;" "&amp;IF(AND(F39=$T$13,G39=$V$8),B39,"")&amp;" "&amp;IF(AND(F40=$T$13,G40=$V$8),B40,"")&amp;" "&amp;IF(AND(F41=$T$13,G41=$V$8),B41,"")&amp;" "&amp;IF(AND(F42=$T$13,G42=$V$8),B42,"")&amp;" "&amp;IF(AND(F43=$T$13,G43=$V$8),B43,"")&amp;" "&amp;IF(AND(F44=$T$13,G44=$V$8),B44,"")&amp;" "&amp;IF(AND(F45=$T$13,G45=$V$8),B45,"")&amp;" "&amp;IF(AND(F46=$T$13,G46=$V$8),B46,"")&amp;" "&amp;IF(AND(F47=$T$13,G47=$V$8),B47,"")&amp;" "&amp;IF(AND(F48=$T$13,G48=$V$8),B48,"")&amp;" "&amp;IF(AND(F49=$T$13,G49=$V$8),B49,"")&amp;" "&amp;IF(AND(F50=$T$13,G50=$V$8),B50,"")&amp;" "&amp;IF(AND(F51=$T$13,G51=$V$8),B51,"")&amp;" "&amp;IF(AND(F52=$T$13,G52=$V$8),B52,"")&amp;" "&amp;IF(AND(F53=$T$13,G53=$V$8),B53,"")&amp;" "&amp;IF(AND(F54=$T$13,G54=$V$8),B54,"")&amp;" "&amp;IF(AND(F55=$T$13,G55=$V$8),B55,"")&amp;" "&amp;IF(AND(F56=$T$13,G56=$V$8),B56,"")&amp;" "&amp;IF(AND(F57=$T$13,G57=$V$8),B57,"")&amp;" "&amp;IF(AND(F58=$T$13,G58=$V$8),B58,"")&amp;" "&amp;IF(AND(F59=$T$13,G59=$V$8),B59,"")&amp;" "&amp;IF(AND(F60=$T$13,G60=$V$8),B60,"")&amp;" "&amp;IF(AND(F61=$T$13,G61=$V$8),B61,"")&amp;" "&amp;IF(AND(F63=$T$13,G63=$V$8),B63,"")&amp;" "&amp;IF(AND(F64=$T$13,G64=$V$8),B64,"")&amp;" "&amp;IF(AND(F65=$T$13,G65=$V$8),B65,"")&amp;" "&amp;IF(AND(F66=$T$13,G66=$V$8),B66,"")&amp;" "&amp;IF(AND(F67=$T$13,G67=$V$8),B67,"")&amp;" "&amp;IF(AND(F68=$T$13,G68=$V$8),B68,"")&amp;" "&amp;IF(AND(F69=$T$13,G69=$V$8),B69,"")&amp;" "&amp;IF(AND(F70=$T$13,G70=$V$8),B70,"")&amp;" "&amp;IF(AND(F71=$T$13,G71=$V$8),B71,"")&amp;" "&amp;IF(AND(F72=$T$13,G72=$V$8),B72,"")&amp;" "&amp;IF(AND(F73=$T$13,G73=$V$8),B73,"")&amp;" "&amp;IF(AND(F74=$T$13,G74=$V$8),B74,"")&amp;" "&amp;IF(AND(F75=$T$13,G75=$V$8),B75,"")&amp;" "&amp;IF(AND(F76=$T$13,G76=$V$8),B76,"")&amp;" "&amp;IF(AND(F77=$T$13,G77=$V$8),B77,"")&amp;" "&amp;IF(AND(F78=$T$13,G78=$V$8),B78,"")&amp;" "&amp;IF(AND(F79=$T$13,G79=$V$8),B79,"")&amp;" "&amp;IF(AND(F80=$T$13,G80=$V$8),B80,"")&amp;" "&amp;IF(AND(F81=$T$13,G81=$V$8),B81,"")&amp;" "&amp;IF(AND(F82=$T$13,G82=$V$8),B82,"")&amp;" "&amp;IF(AND(F83=$T$13,G83=$V$8),B83,"")&amp;" "&amp;IF(AND(F84=$T$13,G84=$V$8),B84,"")&amp;" "&amp;IF(AND(F85=$T$13,G85=$V$8),B85,"")&amp;" "&amp;IF(AND(F86=$T$13,G86=$V$8),B86,"")&amp;" "&amp;IF(AND(F87=$T$13,G87=$V$8),B87,"")&amp;" "&amp;IF(AND(F88=$T$13,G88=$V$8),B88,"")&amp;" "&amp;IF(AND(F89=$T$13,G89=$V$8),B89,"")&amp;" "&amp;IF(AND(F90=$T$13,G90=$V$8),B90,"")</f>
        <v xml:space="preserve">                                                                               </v>
      </c>
      <c r="N13" s="75" t="str">
        <f>+IF(AND(F9=$T$13,G9=$W$8),B9,"")&amp;" "&amp;IF(AND(F10=$T$13,G10=$W$8),B10,"")&amp;" "&amp;IF(AND(F11=$T$13,G11=$W$8),B11,"")&amp;" "&amp;IF(AND(F12=$T$13,G12=$W$8),B12,"")&amp;" "&amp;IF(AND(F13=$T$13,G13=$W$8),B13,"")&amp;" "&amp;IF(AND(F14=$T$13,G14=$W$8),B14,"")&amp;" "&amp;IF(AND(F15=$T$13,G15=$W$8),B15,"")&amp;" "&amp;IF(AND(F16=$T$13,G16=$W$8),B16,"")&amp;" "&amp;IF(AND(F17=$T$13,G17=$W$8),B17,"")&amp;" "&amp;IF(AND(F18=$T$13,G18=$W$8),B18,"")&amp;" "&amp;IF(AND(F19=$T$13,G19=$W$8),B19,"")&amp;" "&amp;IF(AND(F20=$T$13,G20=$W$8),B20,"")&amp;" "&amp;IF(AND(F21=$T$13,G21=$W$8),B21,"")&amp;" "&amp;IF(AND(F22=$T$13,G22=$W$8),B22,"")&amp;" "&amp;IF(AND(F23=$T$13,G23=$W$8),B23,"")&amp;" "&amp;IF(AND(F24=$T$13,G24=$W$8),B24,"")&amp;" "&amp;IF(AND(F25=$T$13,G25=$W$8),B25,"")&amp;" "&amp;IF(AND(F26=$T$13,G26=$W$8),B26,"")&amp;" "&amp;IF(AND(F27=$T$13,G27=$W$8),B27,"")&amp;" "&amp;IF(AND(F28=$T$13,G28=$W$8),B28,"")&amp;" "&amp;IF(AND(F29=$T$13,G29=$W$8),B29,"")&amp;" "&amp;IF(AND(F30=$T$13,G30=$W$8),B30,"")&amp;" "&amp;IF(AND(F31=$T$13,G31=$W$8),B31,"")&amp;" "&amp;IF(AND(F32=$T$13,G32=$W$8),B32,"")&amp;" "&amp;IF(AND(F33=$T$13,G33=$W$8),B33,"")&amp;" "&amp;IF(AND(F34=$T$13,G34=$W$8),B34,"")&amp;" "&amp;IF(AND(F36=$T$13,G36=$W$8),B36,"")&amp;" "&amp;IF(AND(F37=$T$13,G37=$W$8),B37,"")&amp;" "&amp;IF(AND(F38=$T$13,G38=$W$8),B38,"")&amp;" "&amp;IF(AND(F39=$T$13,G39=$W$8),B39,"")&amp;" "&amp;IF(AND(F40=$T$13,G40=$W$8),B40,"")&amp;" "&amp;IF(AND(F41=$T$13,G41=$W$8),B41,"")&amp;" "&amp;IF(AND(F42=$T$13,G42=$W$8),B42,"")&amp;" "&amp;IF(AND(F43=$T$13,G43=$W$8),B43,"")&amp;" "&amp;IF(AND(F44=$T$13,G44=$W$8),B44,"")&amp;" "&amp;IF(AND(F45=$T$13,G45=$W$8),B45,"")&amp;" "&amp;IF(AND(F46=$T$13,G46=$W$8),B46,"")&amp;" "&amp;IF(AND(F47=$T$13,G47=$W$8),B47,"")&amp;" "&amp;IF(AND(F48=$T$13,G48=$W$8),B48,"")&amp;" "&amp;IF(AND(F49=$T$13,G49=$W$8),B49,"")&amp;" "&amp;IF(AND(F50=$T$13,G50=$W$8),B50,"")&amp;" "&amp;IF(AND(F51=$T$13,G51=$W$8),B51,"")&amp;" "&amp;IF(AND(F52=$T$13,G52=$W$8),B52,"")&amp;" "&amp;IF(AND(F53=$T$13,G53=$W$8),B53,"")&amp;" "&amp;IF(AND(F54=$T$13,G54=$W$8),B54,"")&amp;" "&amp;IF(AND(F55=$T$13,G55=$W$8),B55,"")&amp;" "&amp;IF(AND(F56=$T$13,G56=$W$8),B56,"")&amp;" "&amp;IF(AND(F57=$T$13,G57=$W$8),B57,"")&amp;" "&amp;IF(AND(F58=$T$13,G58=$W$8),B58,"")&amp;" "&amp;IF(AND(F59=$T$13,G59=$W$8),B59,"")&amp;" "&amp;IF(AND(F60=$T$13,G60=$W$8),B60,"")&amp;" "&amp;IF(AND(F61=$T$13,G61=$W$8),B61,"")&amp;" "&amp;IF(AND(F63=$T$13,G63=$W$8),B63,"")&amp;" "&amp;IF(AND(F64=$T$13,G64=$W$8),B64,"")&amp;" "&amp;IF(AND(F65=$T$13,G65=$W$8),B65,"")&amp;" "&amp;IF(AND(F66=$T$13,G66=$W$8),B66,"")&amp;" "&amp;IF(AND(F67=$T$13,G67=$W$8),B67,"")&amp;" "&amp;IF(AND(F68=$T$13,G68=$W$8),B68,"")&amp;" "&amp;IF(AND(F69=$T$13,G69=$W$8),B69,"")&amp;" "&amp;IF(AND(F70=$T$13,G70=$W$8),B70,"")&amp;" "&amp;IF(AND(F71=$T$13,G71=$W$8),B71,"")&amp;" "&amp;IF(AND(F72=$T$13,G72=$W$8),B72,"")&amp;" "&amp;IF(AND(F73=$T$13,G73=$W$8),B73,"")&amp;" "&amp;IF(AND(F74=$T$13,G74=$W$8),B74,"")&amp;" "&amp;IF(AND(F75=$T$13,G75=$W$8),B75,"")&amp;" "&amp;IF(AND(F76=$T$13,G76=$W$8),B76,"")&amp;" "&amp;IF(AND(F77=$T$13,G77=$W$8),B77,"")&amp;" "&amp;IF(AND(F78=$T$13,G78=$W$8),B78,"")&amp;" "&amp;IF(AND(F79=$T$13,G79=$W$8),B79,"")&amp;" "&amp;IF(AND(F80=$T$13,G80=$W$8),B80,"")&amp;" "&amp;IF(AND(F81=$T$13,G81=$W$8),B81,"")&amp;" "&amp;IF(AND(F82=$T$13,G82=$W$8),B82,"")&amp;" "&amp;IF(AND(F83=$T$13,G83=$W$8),B83,"")&amp;" "&amp;IF(AND(F84=$T$13,G84=$W$8),B84,"")&amp;" "&amp;IF(AND(F85=$T$13,G85=$W$8),B85,"")&amp;" "&amp;IF(AND(F86=$T$13,G86=$W$8),B86,"")&amp;" "&amp;IF(AND(F87=$T$13,G87=$W$8),B87,"")&amp;" "&amp;IF(AND(F88=$T$13,G88=$W$8),B88,"")&amp;" "&amp;IF(AND(F89=$T$13,G89=$W$8),B89,"")&amp;" "&amp;IF(AND(F90=$T$13,G90=$W$8),B90,"")</f>
        <v xml:space="preserve"> R2                                             R48         R58                        </v>
      </c>
      <c r="O13" s="76" t="str">
        <f>+IF(AND(F9=$T$13,G9=$X$8),B9,"")&amp;" "&amp;IF(AND(F10=$T$13,G10=$X$8),B10,"")&amp;" "&amp;IF(AND(F11=$T$13,G11=$X$8),B11,"")&amp;" "&amp;IF(AND(F12=$T$13,G12=$X$8),B12,"")&amp;" "&amp;IF(AND(F13=$T$13,G13=$X$8),B13,"")&amp;" "&amp;IF(AND(F14=$T$13,G14=$X$8),B14,"")&amp;" "&amp;IF(AND(F15=$T$13,G15=$X$8),B15,"")&amp;" "&amp;IF(AND(F16=$T$13,G16=$X$8),B16,"")&amp;" "&amp;IF(AND(F17=$T$13,G17=$X$8),B17,"")&amp;" "&amp;IF(AND(F18=$T$13,G18=$X$8),B18,"")&amp;" "&amp;IF(AND(F19=$T$13,G19=$X$8),B19,"")&amp;" "&amp;IF(AND(F20=$T$13,G20=$X$8),B20,"")&amp;" "&amp;IF(AND(F21=$T$13,G21=$X$8),B21,"")&amp;" "&amp;IF(AND(F22=$T$13,G22=$X$8),B22,"")&amp;" "&amp;IF(AND(F23=$T$13,G23=$X$8),B23,"")&amp;" "&amp;IF(AND(F24=$T$13,G24=$X$8),B24,"")&amp;" "&amp;IF(AND(F25=$T$13,G25=$X$8),B25,"")&amp;" "&amp;IF(AND(F26=$T$13,G26=$X$8),B26,"")&amp;" "&amp;IF(AND(F27=$T$13,G27=$X$8),B27,"")&amp;" "&amp;IF(AND(F28=$T$13,G28=$X$8),B28,"")&amp;" "&amp;IF(AND(F29=$T$13,G29=$X$8),B29,"")&amp;" "&amp;IF(AND(F30=$T$13,G30=$X$8),B30,"")&amp;" "&amp;IF(AND(F31=$T$13,G31=$X$8),B31,"")&amp;" "&amp;IF(AND(F32=$T$13,G32=$X$8),B32,"")&amp;" "&amp;IF(AND(F33=$T$13,G33=$X$8),B33,"")&amp;" "&amp;IF(AND(F34=$T$13,G34=$X$8),B34,"")&amp;" "&amp;IF(AND(F36=$T$13,G36=$X$8),B36,"")&amp;" "&amp;IF(AND(F37=$T$13,G37=$X$8),B37,"")&amp;" "&amp;IF(AND(F38=$T$13,G38=$X$8),B38,"")&amp;" "&amp;IF(AND(F39=$T$13,G39=$X$8),B39,"")&amp;" "&amp;IF(AND(F40=$T$13,G40=$X$8),B40,"")&amp;" "&amp;IF(AND(F41=$T$13,G41=$X$8),B41,"")&amp;" "&amp;IF(AND(F42=$T$13,G42=$X$8),B42,"")&amp;" "&amp;IF(AND(F43=$T$13,G43=$X$8),B43,"")&amp;" "&amp;IF(AND(F44=$T$13,G44=$X$8),B44,"")&amp;" "&amp;IF(AND(F45=$T$13,G45=$X$8),B45,"")&amp;" "&amp;IF(AND(F46=$T$13,G46=$X$8),B46,"")&amp;" "&amp;IF(AND(F47=$T$13,G47=$X$8),B47,"")&amp;" "&amp;IF(AND(F48=$T$13,G48=$X$8),B48,"")&amp;" "&amp;IF(AND(F49=$T$13,G49=$X$8),B49,"")&amp;" "&amp;IF(AND(F50=$T$13,G50=$X$8),B50,"")&amp;" "&amp;IF(AND(F51=$T$13,G51=$X$8),B51,"")&amp;" "&amp;IF(AND(F52=$T$13,G52=$X$8),B52,"")&amp;" "&amp;IF(AND(F53=$T$13,G53=$X$8),B53,"")&amp;" "&amp;IF(AND(F54=$T$13,G54=$X$8),B54,"")&amp;" "&amp;IF(AND(F55=$T$13,G55=$X$8),B55,"")&amp;" "&amp;IF(AND(F56=$T$13,G56=$X$8),B56,"")&amp;" "&amp;IF(AND(F57=$T$13,G57=$X$8),B57,"")&amp;" "&amp;IF(AND(F58=$T$13,G58=$X$8),B58,"")&amp;" "&amp;IF(AND(F59=$T$13,G59=$X$8),B59,"")&amp;" "&amp;IF(AND(F60=$T$13,G60=$X$8),B60,"")&amp;" "&amp;IF(AND(F61=$T$13,G61=$X$8),B61,"")&amp;" "&amp;IF(AND(F63=$T$13,G63=$X$8),B63,"")&amp;" "&amp;IF(AND(F64=$T$13,G64=$X$8),B64,"")&amp;" "&amp;IF(AND(F65=$T$13,G65=$X$8),B65,"")&amp;" "&amp;IF(AND(F66=$T$13,G66=$X$8),B66,"")&amp;" "&amp;IF(AND(F67=$T$13,G67=$X$8),B67,"")&amp;" "&amp;IF(AND(F68=$T$13,G68=$X$8),B68,"")&amp;" "&amp;IF(AND(F69=$T$13,G69=$X$8),B69,"")&amp;" "&amp;IF(AND(F70=$T$13,G70=$X$8),B70,"")&amp;" "&amp;IF(AND(F71=$T$13,G71=$X$8),B71,"")&amp;" "&amp;IF(AND(F72=$T$13,G72=$X$8),B72,"")&amp;" "&amp;IF(AND(F73=$T$13,G73=$X$8),B73,"")&amp;" "&amp;IF(AND(F74=$T$13,G74=$X$8),B74,"")&amp;" "&amp;IF(AND(F75=$T$13,G75=$X$8),B75,"")&amp;" "&amp;IF(AND(F76=$T$13,G76=$X$8),B76,"")&amp;" "&amp;IF(AND(F77=$T$13,G77=$X$8),B77,"")&amp;" "&amp;IF(AND(F78=$T$13,G78=$X$8),B78,"")&amp;" "&amp;IF(AND(F79=$T$13,G79=$X$8),B79,"")&amp;" "&amp;IF(AND(F80=$T$13,G80=$X$8),B80,"")&amp;" "&amp;IF(AND(F81=$T$13,G81=$X$8),B81,"")&amp;" "&amp;IF(AND(F82=$T$13,G82=$X$8),B82,"")&amp;" "&amp;IF(AND(F83=$T$13,G83=$X$8),B83,"")&amp;" "&amp;IF(AND(F84=$T$13,G84=$X$8),B84,"")&amp;" "&amp;IF(AND(F85=$T$13,G85=$X$8),B85,"")&amp;" "&amp;IF(AND(F86=$T$13,G86=$X$8),B86,"")&amp;" "&amp;IF(AND(F87=$T$13,G87=$X$8),B87,"")&amp;" "&amp;IF(AND(F88=$T$13,G88=$X$8),B88,"")&amp;" "&amp;IF(AND(F89=$T$13,G89=$X$8),B89,"")&amp;" "&amp;IF(AND(F90=$T$13,G90=$X$8),B90,"")</f>
        <v xml:space="preserve">                                                R50 R51  R53                            </v>
      </c>
      <c r="P13" s="77" t="str">
        <f>+IF(AND(F9=$T$13,G9=$Y$8),B9,"")&amp;" "&amp;IF(AND(F10=$T$13,G10=$Y$8),B10,"")&amp;" "&amp;IF(AND(F11=$T$13,G11=$Y$8),B11,"")&amp;" "&amp;IF(AND(F12=$T$13,G12=$Y$8),B12,"")&amp;" "&amp;IF(AND(F13=$T$13,G13=$Y$8),B13,"")&amp;" "&amp;IF(AND(F14=$T$13,G14=$Y$8),B14,"")&amp;" "&amp;IF(AND(F15=$T$13,G15=$Y$8),B15,"")&amp;" "&amp;IF(AND(F16=$T$13,G16=$Y$8),B16,"")&amp;" "&amp;IF(AND(F17=$T$13,G17=$Y$8),B17,"")&amp;" "&amp;IF(AND(F18=$T$13,G18=$Y$8),B18,"")&amp;" "&amp;IF(AND(F19=$T$13,G19=$Y$8),B19,"")&amp;" "&amp;IF(AND(F20=$T$13,G20=$Y$8),B20,"")&amp;" "&amp;IF(AND(F21=$T$13,G21=$Y$8),B21,"")&amp;" "&amp;IF(AND(F22=$T$13,G22=$Y$8),B22,"")&amp;" "&amp;IF(AND(F23=$T$13,G23=$Y$8),B23,"")&amp;" "&amp;IF(AND(F24=$T$13,G24=$Y$8),B24,"")&amp;" "&amp;IF(AND(F25=$T$13,G25=$Y$8),B25,"")&amp;" "&amp;IF(AND(F26=$T$13,G26=$Y$8),B26,"")&amp;" "&amp;IF(AND(F27=$T$13,G27=$Y$8),B27,"")&amp;" "&amp;IF(AND(F28=$T$13,G28=$Y$8),B28,"")&amp;" "&amp;IF(AND(F29=$T$13,G29=$Y$8),B29,"")&amp;" "&amp;IF(AND(F30=$T$13,G30=$Y$8),B30,"")&amp;" "&amp;IF(AND(F31=$T$13,G31=$Y$8),B31,"")&amp;" "&amp;IF(AND(F32=$T$13,G32=$Y$8),B32,"")&amp;" "&amp;IF(AND(F33=$T$13,G33=$Y$8),B33,"")&amp;" "&amp;IF(AND(F34=$T$13,G34=$Y$8),B34,"")&amp;" "&amp;IF(AND(F36=$T$13,G36=$Y$8),B36,"")&amp;" "&amp;IF(AND(F37=$T$13,G37=$Y$8),B37,"")&amp;" "&amp;IF(AND(F38=$T$13,G38=$Y$8),B38,"")&amp;" "&amp;IF(AND(F39=$T$13,G39=$Y$8),B39,"")&amp;" "&amp;IF(AND(F40=$T$13,G40=$Y$8),B40,"")&amp;" "&amp;IF(AND(F41=$T$13,G41=$Y$8),B41,"")&amp;" "&amp;IF(AND(F42=$T$13,G42=$Y$8),B42,"")&amp;" "&amp;IF(AND(F43=$T$13,G43=$Y$8),B43,"")&amp;" "&amp;IF(AND(F44=$T$13,G44=$Y$8),B44,"")&amp;" "&amp;IF(AND(F45=$T$13,G45=$Y$8),B45,"")&amp;" "&amp;IF(AND(F46=$T$13,G46=$Y$8),B46,"")&amp;" "&amp;IF(AND(F47=$T$13,G47=$Y$8),B47,"")&amp;" "&amp;IF(AND(F48=$T$13,G48=$Y$8),B48,"")&amp;" "&amp;IF(AND(F49=$T$13,G49=$Y$8),B49,"")&amp;" "&amp;IF(AND(F50=$T$13,G50=$Y$8),B50,"")&amp;" "&amp;IF(AND(F51=$T$13,G51=$Y$8),B51,"")&amp;" "&amp;IF(AND(F52=$T$13,G52=$Y$8),B52,"")&amp;" "&amp;IF(AND(F53=$T$13,G53=$Y$8),B53,"")&amp;" "&amp;IF(AND(F54=$T$13,G54=$Y$8),B54,"")&amp;" "&amp;IF(AND(F55=$T$13,G55=$Y$8),B55,"")&amp;" "&amp;IF(AND(F56=$T$13,G56=$Y$8),B56,"")&amp;" "&amp;IF(AND(F57=$T$13,G57=$Y$8),B57,"")&amp;" "&amp;IF(AND(F58=$T$13,G58=$Y$8),B58,"")&amp;" "&amp;IF(AND(F59=$T$13,G59=$Y$8),B59,"")&amp;" "&amp;IF(AND(F60=$T$13,G60=$Y$8),B60,"")&amp;" "&amp;IF(AND(F61=$T$13,G61=$Y$8),B61,"")&amp;" "&amp;IF(AND(F63=$T$13,G63=$Y$8),B63,"")&amp;" "&amp;IF(AND(F64=$T$13,G64=$Y$8),B64,"")&amp;" "&amp;IF(AND(F65=$T$13,G65=$Y$8),B65,"")&amp;" "&amp;IF(AND(F66=$T$13,G66=$Y$8),B66,"")&amp;" "&amp;IF(AND(F67=$T$13,G67=$Y$8),B67,"")&amp;" "&amp;IF(AND(F68=$T$13,G68=$Y$8),B68,"")</f>
        <v xml:space="preserve">           R12      R18            R31                            </v>
      </c>
      <c r="R13" s="692"/>
      <c r="S13" s="89">
        <v>0.2</v>
      </c>
      <c r="T13" s="90" t="s">
        <v>614</v>
      </c>
      <c r="U13" s="74" t="s">
        <v>679</v>
      </c>
      <c r="V13" s="74" t="s">
        <v>679</v>
      </c>
      <c r="W13" s="75" t="s">
        <v>112</v>
      </c>
      <c r="X13" s="76" t="s">
        <v>616</v>
      </c>
      <c r="Y13" s="77" t="s">
        <v>612</v>
      </c>
    </row>
    <row r="14" spans="1:25" ht="120.75" customHeight="1" x14ac:dyDescent="0.25">
      <c r="A14" s="333" t="str">
        <f>'CONTEXTO E IDENTIFICACIÓN'!G60</f>
        <v>Operativo</v>
      </c>
      <c r="B14" s="205" t="str">
        <f>'CONTEXTO E IDENTIFICACIÓN'!A60</f>
        <v>R6</v>
      </c>
      <c r="C14" s="332" t="str">
        <f>'CONTEXTO E IDENTIFICACIÓN'!N60</f>
        <v>Posibilidad de pérdida Económica y Reputacional  por la inoportunidad o imprecisión en la  difusión de la información de la gestión institucional debido a:
1. Desconocimiento de los procedimientos
2. Incumplimiento de  los lineamientos dados por la oficina de difusión y mercadeo
3. Planeación inadecuada de las actividades.
4. Inoportunidad en la invitación para participación en eventos.</v>
      </c>
      <c r="D14" s="339">
        <f>'VALORACIÓN DEL CONTROL'!X78</f>
        <v>0.8</v>
      </c>
      <c r="E14" s="339">
        <f>'VALORACIÓN DEL CONTROL'!Y78</f>
        <v>0.8</v>
      </c>
      <c r="F14" s="340" t="str">
        <f t="shared" si="0"/>
        <v>Alta</v>
      </c>
      <c r="G14" s="340" t="str">
        <f t="shared" si="1"/>
        <v>Mayor</v>
      </c>
      <c r="H14" s="341" t="str">
        <f t="shared" si="2"/>
        <v>Alto</v>
      </c>
    </row>
    <row r="15" spans="1:25" ht="90" x14ac:dyDescent="0.25">
      <c r="A15" s="333" t="str">
        <f>'CONTEXTO E IDENTIFICACIÓN'!G61</f>
        <v>De Corrupción</v>
      </c>
      <c r="B15" s="205" t="str">
        <f>'CONTEXTO E IDENTIFICACIÓN'!A61</f>
        <v>R7</v>
      </c>
      <c r="C15" s="332" t="str">
        <f>'CONTEXTO E IDENTIFICACIÓN'!N61</f>
        <v>Posibilidad de pérdida Económica y Reputacional por inoportunidad o imprecisión en la difusión y comercialización con eficacia los servicios de la entidad. debido a: 
1. Desconocimiento de los procedimientos.
2. Incumplimiento de los lineamientos dados por la Oficina Comercial.
3. Planeación inadecuada de las actividades.</v>
      </c>
      <c r="D15" s="339">
        <f>'VALORACIÓN DEL CONTROL'!X82</f>
        <v>0.6</v>
      </c>
      <c r="E15" s="339">
        <f>'VALORACIÓN DEL CONTROL'!Y82</f>
        <v>0.8</v>
      </c>
      <c r="F15" s="340" t="str">
        <f t="shared" si="0"/>
        <v>Media</v>
      </c>
      <c r="G15" s="340" t="str">
        <f t="shared" si="1"/>
        <v>Mayor</v>
      </c>
      <c r="H15" s="341" t="str">
        <f t="shared" si="2"/>
        <v>Alto</v>
      </c>
    </row>
    <row r="16" spans="1:25" ht="60.75" customHeight="1" x14ac:dyDescent="0.25">
      <c r="A16" s="333" t="str">
        <f>'CONTEXTO E IDENTIFICACIÓN'!G62</f>
        <v>De Cumplimiento</v>
      </c>
      <c r="B16" s="205" t="str">
        <f>'CONTEXTO E IDENTIFICACIÓN'!A62</f>
        <v>R8</v>
      </c>
      <c r="C16" s="332" t="str">
        <f>'CONTEXTO E IDENTIFICACIÓN'!N62</f>
        <v>Posibilidad de pérdida Reputacional por inoportuna atención a las peticiones, quejas, reclamos, denuncias y sugerencias, solicitados por los ciudadanos y grupos de interés en los diferentes canales de atención debido a:
1. Deficiencia en la atención prestada a los ciudadanos o grupos de interés
2. No contar con recursos tecnológicos para hacer seguimiento y agilizar las peticiones presentadas por los ciudadanos
3. Falta de conocimiento del personal de la normatividad vigente en derechos de petición</v>
      </c>
      <c r="D16" s="339">
        <f>'VALORACIÓN DEL CONTROL'!X86</f>
        <v>1</v>
      </c>
      <c r="E16" s="339">
        <f>'VALORACIÓN DEL CONTROL'!Y86</f>
        <v>0.8</v>
      </c>
      <c r="F16" s="340" t="str">
        <f t="shared" si="0"/>
        <v>Muy Alta</v>
      </c>
      <c r="G16" s="340" t="str">
        <f t="shared" si="1"/>
        <v>Mayor</v>
      </c>
      <c r="H16" s="341" t="str">
        <f t="shared" si="2"/>
        <v>Alto</v>
      </c>
    </row>
    <row r="17" spans="1:8" ht="78" customHeight="1" x14ac:dyDescent="0.25">
      <c r="A17" s="333" t="str">
        <f>'CONTEXTO E IDENTIFICACIÓN'!G63</f>
        <v>De Corrupción</v>
      </c>
      <c r="B17" s="205" t="str">
        <f>'CONTEXTO E IDENTIFICACIÓN'!A63</f>
        <v>R9</v>
      </c>
      <c r="C17" s="332" t="str">
        <f>'CONTEXTO E IDENTIFICACIÓN'!N63</f>
        <v>Posibilidad de pérdida Reputacional por posibilidad de recibir o solicitar
cualquier dádiva o beneficio a nombre propio o para
terceros, durante la prestación del servicio o la atención al ciudadano debido a:
1. Falta de apropiación de los valores institucionales.
2. Falta de controles en el proceso
3. Incumplimiento de los puntos de control establecidos dentro de los procedimientos
4. Falta de sensibilización a los funcionarios
5. Actos intencionales de personal al interior de la entidad para saltar los controles de los procedimientos.
6. Tráfico de influencias y/o amiguismos</v>
      </c>
      <c r="D17" s="339">
        <f>'VALORACIÓN DEL CONTROL'!X90</f>
        <v>1</v>
      </c>
      <c r="E17" s="339">
        <f>'VALORACIÓN DEL CONTROL'!Y90</f>
        <v>1</v>
      </c>
      <c r="F17" s="340" t="str">
        <f t="shared" si="0"/>
        <v>Muy Alta</v>
      </c>
      <c r="G17" s="340" t="str">
        <f t="shared" si="1"/>
        <v>Catastrófico</v>
      </c>
      <c r="H17" s="341" t="str">
        <f t="shared" si="2"/>
        <v>Extremo</v>
      </c>
    </row>
    <row r="18" spans="1:8" ht="67.5" customHeight="1" x14ac:dyDescent="0.25">
      <c r="A18" s="333" t="str">
        <f>'CONTEXTO E IDENTIFICACIÓN'!G64</f>
        <v>De Cumplimiento</v>
      </c>
      <c r="B18" s="205" t="str">
        <f>'CONTEXTO E IDENTIFICACIÓN'!A64</f>
        <v>R10</v>
      </c>
      <c r="C18" s="332" t="str">
        <f>'CONTEXTO E IDENTIFICACIÓN'!N64</f>
        <v>Posibilidad de pérdida Reputacional por inobservancia de las actividades tendientes a expedir regulación normativa por parte de la Entidad debido a: 
1. Falta de generación de espacios de participación previo a la expedición del acto administrativo teniendo en cuenta los requerimientos de ley.
2. Asignación de responsabilidades para la expedición de actos administrativos a personal sin las competencias de ley requeridas.
3. Falta de control en los cambios normativos del acto administrativo al interior de la entidad antes de su expedición.</v>
      </c>
      <c r="D18" s="339">
        <f>'VALORACIÓN DEL CONTROL'!X94</f>
        <v>0.6</v>
      </c>
      <c r="E18" s="339">
        <f>'VALORACIÓN DEL CONTROL'!Y94</f>
        <v>0.8</v>
      </c>
      <c r="F18" s="340" t="str">
        <f t="shared" si="0"/>
        <v>Media</v>
      </c>
      <c r="G18" s="340" t="str">
        <f t="shared" si="1"/>
        <v>Mayor</v>
      </c>
      <c r="H18" s="341" t="str">
        <f t="shared" si="2"/>
        <v>Alto</v>
      </c>
    </row>
    <row r="19" spans="1:8" ht="45" x14ac:dyDescent="0.25">
      <c r="A19" s="333" t="str">
        <f>'CONTEXTO E IDENTIFICACIÓN'!G65</f>
        <v>De Cumplimiento</v>
      </c>
      <c r="B19" s="205" t="str">
        <f>'CONTEXTO E IDENTIFICACIÓN'!A65</f>
        <v>R11</v>
      </c>
      <c r="C19" s="332" t="str">
        <f>'CONTEXTO E IDENTIFICACIÓN'!N65</f>
        <v>Posibilidad de pérdida Reputacional por declaratoria de inaplicación de la regulación expedida por la entidad debido a que se identifica la ilegalidad del acto por parte de un ente judicial.</v>
      </c>
      <c r="D19" s="339">
        <f>'VALORACIÓN DEL CONTROL'!X98</f>
        <v>0.4</v>
      </c>
      <c r="E19" s="339">
        <f>'VALORACIÓN DEL CONTROL'!Y98</f>
        <v>0.8</v>
      </c>
      <c r="F19" s="340" t="str">
        <f t="shared" si="0"/>
        <v>Baja</v>
      </c>
      <c r="G19" s="340" t="str">
        <f t="shared" si="1"/>
        <v>Mayor</v>
      </c>
      <c r="H19" s="341" t="str">
        <f t="shared" si="2"/>
        <v>Alto</v>
      </c>
    </row>
    <row r="20" spans="1:8" ht="77.25" customHeight="1" x14ac:dyDescent="0.25">
      <c r="A20" s="333">
        <f>'CONTEXTO E IDENTIFICACIÓN'!G66</f>
        <v>0</v>
      </c>
      <c r="B20" s="205" t="str">
        <f>'CONTEXTO E IDENTIFICACIÓN'!A66</f>
        <v>R12</v>
      </c>
      <c r="C20" s="332" t="str">
        <f>'CONTEXTO E IDENTIFICACIÓN'!N66</f>
        <v>Posibilidad de pérdida Económica y Reputacional por solicitud o recibimiento de dádivas para generar lineamientos geográficos, certificados o  deslindes que no cumplan con la normatividad vigente,  estándares  o especificaciones técnicas para beneficio propio o de un tercero debido a: 
1. Falta de verificación del cumplimiento de normatividad vigente.
2. Falta de apropiación de principios y valores institucionales.
3. Concentración de actividades de elaboración y revisión de lineamientos geográficos y deslindes en una sola persona.
4. Incumplimiento de los puntos de control establecidos dentro de los procedimientos</v>
      </c>
      <c r="D20" s="339">
        <f>'VALORACIÓN DEL CONTROL'!X102</f>
        <v>0.2</v>
      </c>
      <c r="E20" s="339">
        <f>'VALORACIÓN DEL CONTROL'!Y102</f>
        <v>1</v>
      </c>
      <c r="F20" s="340" t="str">
        <f t="shared" si="0"/>
        <v>Muy Baja</v>
      </c>
      <c r="G20" s="340" t="str">
        <f t="shared" si="1"/>
        <v>Catastrófico</v>
      </c>
      <c r="H20" s="341" t="str">
        <f t="shared" si="2"/>
        <v>Extremo</v>
      </c>
    </row>
    <row r="21" spans="1:8" ht="100.5" customHeight="1" x14ac:dyDescent="0.25">
      <c r="A21" s="333" t="str">
        <f>'CONTEXTO E IDENTIFICACIÓN'!G67</f>
        <v>De Corrupción</v>
      </c>
      <c r="B21" s="205" t="str">
        <f>'CONTEXTO E IDENTIFICACIÓN'!A67</f>
        <v>R13</v>
      </c>
      <c r="C21" s="332" t="str">
        <f>'CONTEXTO E IDENTIFICACIÓN'!N67</f>
        <v>Posibilidad de pérdida Reputacional por manipulación y/o sustracción indebida de información  geográfica durante el proceso  previo a su publicación o presentación de resultados, para beneficio propio o de un tercero. debido a:
1. Filtración y/o pérdida  de la información al momento de su envío físico o digital para revisión de pares temáticos.
2. Falta de apropiación de principios y valores institucionales
3. Deficiencias en el cumplimiento de los lineamientos y controles dados por el IGAC para el manejo de la información confidencial por parte de los funcionarios y contratistas
4. Deficiencias en la seguridad digital 
5. Cultura organizacional orientada a evitar las sanciones ante hechos de corrupción 
6. Falta de mecanismos para identificar la presentación riesgos de corrupción en la Entidad
7. Debilidades en la socialización de la normatividad, controles e instrumentos desarrollados por el IGAC para evitar hechos de corrupción</v>
      </c>
      <c r="D21" s="339">
        <f>'VALORACIÓN DEL CONTROL'!X106</f>
        <v>0.6</v>
      </c>
      <c r="E21" s="339">
        <f>'VALORACIÓN DEL CONTROL'!Y106</f>
        <v>1</v>
      </c>
      <c r="F21" s="340" t="str">
        <f t="shared" si="0"/>
        <v>Media</v>
      </c>
      <c r="G21" s="340" t="str">
        <f t="shared" si="1"/>
        <v>Catastrófico</v>
      </c>
      <c r="H21" s="341" t="str">
        <f t="shared" si="2"/>
        <v>Extremo</v>
      </c>
    </row>
    <row r="22" spans="1:8" ht="110.25" customHeight="1" x14ac:dyDescent="0.25">
      <c r="A22" s="333" t="str">
        <f>'CONTEXTO E IDENTIFICACIÓN'!G68</f>
        <v>De Cumplimiento</v>
      </c>
      <c r="B22" s="205" t="str">
        <f>'CONTEXTO E IDENTIFICACIÓN'!A68</f>
        <v>R14</v>
      </c>
      <c r="C22" s="332" t="str">
        <f>'CONTEXTO E IDENTIFICACIÓN'!N68</f>
        <v>Posibilidad de pérdida Reputacional por incumplimiento de la normatividad, estándares y/o procedimientos de información geográfica en la generación, actualización y publicación de metodologías, estudios e investigaciones geográficas, deslindes y de la delimitación de entidades territoriales debido a:
1. Desconocimiento de la normatividad vigente y estándares de producción de información geográfica en la generación, actualización y publicación de metodologías, estudios e investigaciones geográficas y de la delimitación de entidades territoriales.
2. Débil validación de la normatividad, estándares y procedimientos en los productos generados
3. Falta o desactualización de procedimientos para la generación, actualización y publicación de metodologías, estudios e investigaciones geográficas y de la delimitación de entidades territoriales</v>
      </c>
      <c r="D22" s="339">
        <f>'VALORACIÓN DEL CONTROL'!X110</f>
        <v>0.6</v>
      </c>
      <c r="E22" s="339">
        <f>'VALORACIÓN DEL CONTROL'!Y110</f>
        <v>1</v>
      </c>
      <c r="F22" s="340" t="str">
        <f t="shared" si="0"/>
        <v>Media</v>
      </c>
      <c r="G22" s="340" t="str">
        <f t="shared" si="1"/>
        <v>Catastrófico</v>
      </c>
      <c r="H22" s="341" t="str">
        <f t="shared" si="2"/>
        <v>Extremo</v>
      </c>
    </row>
    <row r="23" spans="1:8" ht="102.75" customHeight="1" x14ac:dyDescent="0.25">
      <c r="A23" s="333" t="str">
        <f>'CONTEXTO E IDENTIFICACIÓN'!G69</f>
        <v>De Cumplimiento</v>
      </c>
      <c r="B23" s="205" t="str">
        <f>'CONTEXTO E IDENTIFICACIÓN'!A69</f>
        <v>R15</v>
      </c>
      <c r="C23" s="332" t="str">
        <f>'CONTEXTO E IDENTIFICACIÓN'!N69</f>
        <v>Posibilidad de pérdida Reputacional por incumplimiento en los tiempos programados para la generación, actualización y publicación de metodologías, estudios e investigaciones geográficas, deslindes y delimitación de las entidades territoriales. debido a:
1. Deficiencias en la planeación de los productos y en el seguimiento al plan de acción anual.
2. Insuficiente personal profesionalizado para la generación de metodologías, estudios e investigaciones geográficas, deslindes y delimitación de las entidades territoriales.
3. Falta de asignación de recursos económicos para la generación de los proyectos y la  publicación  de metodologías, estudios e investigaciones geográficas y delimitación de las entidades territoriales.
4. Falta de los recursos tecnológicos ( Hardware y Software) y algunos existentes se encuentran obsoletos o dañados para el desarrollo de las actividades propias de los estudios e investigaciones geográficas y delimitación de las entidades territoriales.
5. Demoras en los procesos administrativos que apoyan el desarrollo de las actividades técnicas.
6. Demoras para la aprobación o autorización de productos por parte de entes externos</v>
      </c>
      <c r="D23" s="339">
        <f>'VALORACIÓN DEL CONTROL'!X114</f>
        <v>0.4</v>
      </c>
      <c r="E23" s="339">
        <f>'VALORACIÓN DEL CONTROL'!Y114</f>
        <v>0.8</v>
      </c>
      <c r="F23" s="340" t="str">
        <f t="shared" si="0"/>
        <v>Baja</v>
      </c>
      <c r="G23" s="340" t="str">
        <f t="shared" si="1"/>
        <v>Mayor</v>
      </c>
      <c r="H23" s="341" t="str">
        <f t="shared" si="2"/>
        <v>Alto</v>
      </c>
    </row>
    <row r="24" spans="1:8" ht="79.5" customHeight="1" x14ac:dyDescent="0.25">
      <c r="A24" s="333" t="str">
        <f>'CONTEXTO E IDENTIFICACIÓN'!G70</f>
        <v>De Cumplimiento</v>
      </c>
      <c r="B24" s="205" t="str">
        <f>'CONTEXTO E IDENTIFICACIÓN'!A70</f>
        <v>R16</v>
      </c>
      <c r="C24" s="332" t="str">
        <f>'CONTEXTO E IDENTIFICACIÓN'!N70</f>
        <v>Posibilidad de pérdida Reputacional por inoportunidad en la entrega y publicación de la información geodésica a los usuarios debido a:
1. No disposición oportuna de pasajes aéreos, vehículos y viáticos para el desarrollo del mantenimiento correctivo y preventivo y la recuperación de datos de las estaciones.
2. Falla en la comunicación de los servidores de la oficina de informática, líneas telefónicas e internet.
3. Presupuesto insuficiente para la reparación o mantenimiento de estaciones dañadas o fallas de equipos, así como para la adquisición y calibración de equipos geodésicos y topográficos.
4. Planta de personal de geodestas insuficiente para realizar visitas de mantenimiento preventivo y correctivo, así como recolección y publicación de la información.
5. Desconexión de las estaciones geodésicas por desconocimiento de las instituciones en donde se encuentran instaladas o por falta de fluido eléctrico</v>
      </c>
      <c r="D24" s="339">
        <f>'VALORACIÓN DEL CONTROL'!X118</f>
        <v>0.4</v>
      </c>
      <c r="E24" s="339">
        <f>'VALORACIÓN DEL CONTROL'!Y118</f>
        <v>0.8</v>
      </c>
      <c r="F24" s="340" t="str">
        <f t="shared" si="0"/>
        <v>Baja</v>
      </c>
      <c r="G24" s="340" t="str">
        <f t="shared" si="1"/>
        <v>Mayor</v>
      </c>
      <c r="H24" s="341" t="str">
        <f t="shared" si="2"/>
        <v>Alto</v>
      </c>
    </row>
    <row r="25" spans="1:8" ht="102.75" customHeight="1" x14ac:dyDescent="0.25">
      <c r="A25" s="333" t="str">
        <f>'CONTEXTO E IDENTIFICACIÓN'!G71</f>
        <v>Operativo</v>
      </c>
      <c r="B25" s="205" t="str">
        <f>'CONTEXTO E IDENTIFICACIÓN'!A71</f>
        <v>R17</v>
      </c>
      <c r="C25" s="332" t="str">
        <f>'CONTEXTO E IDENTIFICACIÓN'!N71</f>
        <v>Posibilidad de pérdida Reputacional por incumplimiento de estándares de calidad nacionales e internacionales en la generación de información geodésica debido a:
1. Falta de revisión de calidad de resultados que cumplan con los estándares establecidos.
2. Falla en los equipos de toma de datos, generadores de información utilizada como insumo para la generación de datos geodésicos.
3. Ejecución inadecuada de los procesos de cálculo establecidos por el IGAC y entidades externas.
4. Falla en los software de procesamiento utilizados para el cálculo de información geodésica.
5. Desconfiguración de los módulos del software de procesamiento y ajustes generando valores atípicos.</v>
      </c>
      <c r="D25" s="339">
        <f>'VALORACIÓN DEL CONTROL'!X122</f>
        <v>0.4</v>
      </c>
      <c r="E25" s="339">
        <f>'VALORACIÓN DEL CONTROL'!Y122</f>
        <v>0.8</v>
      </c>
      <c r="F25" s="340" t="str">
        <f t="shared" si="0"/>
        <v>Baja</v>
      </c>
      <c r="G25" s="340" t="str">
        <f t="shared" si="1"/>
        <v>Mayor</v>
      </c>
      <c r="H25" s="341" t="str">
        <f t="shared" si="2"/>
        <v>Alto</v>
      </c>
    </row>
    <row r="26" spans="1:8" ht="110.25" customHeight="1" x14ac:dyDescent="0.25">
      <c r="A26" s="333" t="str">
        <f>'CONTEXTO E IDENTIFICACIÓN'!G72</f>
        <v>De Cumplimiento</v>
      </c>
      <c r="B26" s="205" t="str">
        <f>'CONTEXTO E IDENTIFICACIÓN'!A72</f>
        <v>R18</v>
      </c>
      <c r="C26" s="332" t="str">
        <f>'CONTEXTO E IDENTIFICACIÓN'!N72</f>
        <v>Posibilidad de pérdida Reputacional por solicitud o recepción de dádivas con el objetivo de agilizar o retrasar la entrega de un dato geodésico para beneficio propio o de un tercero debido a:
1. Falta de apropiación de valores institucionales.
2. Falta de verificación del cumplimiento de normatividad vigente, estándares o especificaciones técnicas.
3. Recibimiento de solicitudes del usuario de manera  directa por parte de los funcionarios o contratistas de Gestión Geodésica
4. Publicación inoportuna de los datos geodésicos en la página web</v>
      </c>
      <c r="D26" s="339">
        <f>'VALORACIÓN DEL CONTROL'!X126</f>
        <v>0.2</v>
      </c>
      <c r="E26" s="339">
        <f>'VALORACIÓN DEL CONTROL'!Y126</f>
        <v>1</v>
      </c>
      <c r="F26" s="340" t="str">
        <f t="shared" si="0"/>
        <v>Muy Baja</v>
      </c>
      <c r="G26" s="340" t="str">
        <f t="shared" si="1"/>
        <v>Catastrófico</v>
      </c>
      <c r="H26" s="341" t="str">
        <f t="shared" si="2"/>
        <v>Extremo</v>
      </c>
    </row>
    <row r="27" spans="1:8" ht="88.5" customHeight="1" x14ac:dyDescent="0.25">
      <c r="A27" s="333" t="str">
        <f>'CONTEXTO E IDENTIFICACIÓN'!G73</f>
        <v>De Corrupción</v>
      </c>
      <c r="B27" s="205" t="str">
        <f>'CONTEXTO E IDENTIFICACIÓN'!A73</f>
        <v>R19</v>
      </c>
      <c r="C27" s="332" t="str">
        <f>'CONTEXTO E IDENTIFICACIÓN'!N73</f>
        <v>Posibilidad de pérdida Económica y Reputacional por incumplimiento de las especificaciones y estándares de producción cartográfica debido a:
1. Alta rotación de personal que genera pérdida de recurso humano con conocimiento y experticia en los procesos.
2. Desconocimiento por parte del equipo técnico de las especificaciones y estándares de producción o del marco de la infraestructura de datos espaciales ICDE
3. Insuficiente comunicación y socialización de los procesos cartográficos y metodologías de trabajo.
4. Falta de verificación del cumplimiento de normatividad vigente, estándares o especificaciones técnicas durante las diferentes etapas del proceso de producción de información cartográfica básica
5. Daño de los equipos tecnológicos especializados para la producción cartográfica.
6. Falta o insuficiente mantenimiento y/o calibración de equipos de oficina y de campo (topográficos y estaciones de trabajo)
7. Fallas u obsolescencia de la cámara aérea digital
8. Insuficiente software especializado
9. Los datos recopilados durante los trabajos realizados en campo, en algunas ocasiones no cumplen las especificaciones técnicas.
10. Inadecuada capacidad de la infraestructura tecnológica para la producción cartográfica
11. Revisión de los productos cartográficos sin la metodología adecuada para determinar el cumplimiento de los estándares o especificaciones técnicas
12. Débil revisión de la aplicación de los lineamientos de la ICDE durante el proceso de producción cartográfica.</v>
      </c>
      <c r="D27" s="339">
        <f>'VALORACIÓN DEL CONTROL'!X130</f>
        <v>0.6</v>
      </c>
      <c r="E27" s="339">
        <f>'VALORACIÓN DEL CONTROL'!Y130</f>
        <v>0.6</v>
      </c>
      <c r="F27" s="340" t="str">
        <f t="shared" si="0"/>
        <v>Media</v>
      </c>
      <c r="G27" s="340" t="str">
        <f t="shared" si="1"/>
        <v>Moderado</v>
      </c>
      <c r="H27" s="341" t="str">
        <f t="shared" si="2"/>
        <v>Moderado</v>
      </c>
    </row>
    <row r="28" spans="1:8" ht="146.25" customHeight="1" x14ac:dyDescent="0.25">
      <c r="A28" s="333" t="str">
        <f>'CONTEXTO E IDENTIFICACIÓN'!G74</f>
        <v>De Cumplimiento</v>
      </c>
      <c r="B28" s="205" t="str">
        <f>'CONTEXTO E IDENTIFICACIÓN'!A74</f>
        <v>R20</v>
      </c>
      <c r="C28" s="332" t="str">
        <f>'CONTEXTO E IDENTIFICACIÓN'!N74</f>
        <v>Posibilidad de pérdida Reputacional por incumplimiento de los tiempos programados para la atención de requerimientos de usuarios internos y externos en la producción, actualización y disposición de información cartográfica básica debido a:
1. Orden público que limita el acceso a las zonas en el trabajo en campo.
2. Condiciones climatológicas adversas.
3. Eventos externos que impiden realizar la producción o actualización de la información cartográfica.
4. Fallas en los equipos usados
5. Planeación inadecuada
6. Demoras en la actualización de software y hardware 
7. Insuficiente software licenciado.
8. Demoras en los procesos de contratación de personal.
9. Problemas en la consecución de insumos para la producción cartográfica</v>
      </c>
      <c r="D28" s="339">
        <f>'VALORACIÓN DEL CONTROL'!X134</f>
        <v>0.8</v>
      </c>
      <c r="E28" s="339">
        <f>'VALORACIÓN DEL CONTROL'!Y134</f>
        <v>0.8</v>
      </c>
      <c r="F28" s="340" t="str">
        <f t="shared" si="0"/>
        <v>Alta</v>
      </c>
      <c r="G28" s="340" t="str">
        <f t="shared" si="1"/>
        <v>Mayor</v>
      </c>
      <c r="H28" s="341" t="str">
        <f t="shared" si="2"/>
        <v>Alto</v>
      </c>
    </row>
    <row r="29" spans="1:8" ht="111" customHeight="1" x14ac:dyDescent="0.25">
      <c r="A29" s="333" t="str">
        <f>'CONTEXTO E IDENTIFICACIÓN'!G75</f>
        <v>De Cumplimiento</v>
      </c>
      <c r="B29" s="205" t="str">
        <f>'CONTEXTO E IDENTIFICACIÓN'!A75</f>
        <v>R21</v>
      </c>
      <c r="C29" s="332" t="str">
        <f>'CONTEXTO E IDENTIFICACIÓN'!N75</f>
        <v>Posibilidad de pérdida Reputacional por recibir dádivas para alterar u omitir información en las diferentes etapas del proceso de producción cartográfica básica para beneficio propio o de un particular. debido a :
1. Falta de verificación del cumplimiento de normatividad vigente, estándares o especificaciones técnicas durante las diferentes etapas del proceso de producción de información cartográfica básica.
2. Falta de apropiación de valores éticos 
3. Falta de control en el manejo de la información
4. Acceso no autorizado a recursos tecnológicos y sistemas de información del proceso cartográfico
5. Tráfico de influencias y/o amiguismos</v>
      </c>
      <c r="D29" s="339">
        <f>'VALORACIÓN DEL CONTROL'!X138</f>
        <v>0.4</v>
      </c>
      <c r="E29" s="339">
        <f>'VALORACIÓN DEL CONTROL'!Y138</f>
        <v>1</v>
      </c>
      <c r="F29" s="340" t="str">
        <f t="shared" si="0"/>
        <v>Baja</v>
      </c>
      <c r="G29" s="340" t="str">
        <f t="shared" si="1"/>
        <v>Catastrófico</v>
      </c>
      <c r="H29" s="341" t="str">
        <f t="shared" si="2"/>
        <v>Extremo</v>
      </c>
    </row>
    <row r="30" spans="1:8" ht="110.25" customHeight="1" x14ac:dyDescent="0.25">
      <c r="A30" s="333" t="str">
        <f>'CONTEXTO E IDENTIFICACIÓN'!G76</f>
        <v>De Cumplimiento</v>
      </c>
      <c r="B30" s="205" t="str">
        <f>'CONTEXTO E IDENTIFICACIÓN'!A76</f>
        <v>R22</v>
      </c>
      <c r="C30" s="332" t="str">
        <f>'CONTEXTO E IDENTIFICACIÓN'!N76</f>
        <v>Posibilidad de pérdida Económica y Reputacional por incumplimiento en la elaboración de los productos programados en el proceso de Gestión Agrológica debido a:
1. Insuficiencia y recortes en el presupuesto asignado.
2. Entrega de productos supeditados al suministro de insumos por parte de terceros lo que dificulta la entrega de los mismos.
3. Problemas de orden público a nivel nacional que pueden afectar las actividades de campo.
4. Planeación inadecuada de las actividades de los estudios agrológicos.
5. Aplicación parcial de los documentos del SGI
6. Personal contratado no idoneo para la ejecución de actividades en el proceso de Gestión Agrológica</v>
      </c>
      <c r="D30" s="339">
        <f>'VALORACIÓN DEL CONTROL'!X142</f>
        <v>1</v>
      </c>
      <c r="E30" s="339">
        <f>'VALORACIÓN DEL CONTROL'!Y142</f>
        <v>0.6</v>
      </c>
      <c r="F30" s="340" t="str">
        <f t="shared" si="0"/>
        <v>Muy Alta</v>
      </c>
      <c r="G30" s="340" t="str">
        <f t="shared" si="1"/>
        <v>Moderado</v>
      </c>
      <c r="H30" s="341" t="str">
        <f t="shared" si="2"/>
        <v>Alto</v>
      </c>
    </row>
    <row r="31" spans="1:8" ht="162" customHeight="1" x14ac:dyDescent="0.25">
      <c r="A31" s="333" t="str">
        <f>'CONTEXTO E IDENTIFICACIÓN'!G77</f>
        <v>Operativo</v>
      </c>
      <c r="B31" s="205" t="str">
        <f>'CONTEXTO E IDENTIFICACIÓN'!A77</f>
        <v>R23</v>
      </c>
      <c r="C31" s="332" t="str">
        <f>'CONTEXTO E IDENTIFICACIÓN'!N77</f>
        <v xml:space="preserve">Posibilidad de pérdida Económica y Reputacional por calidad deficiente de los productos generados por la Gestión Agrológica debido a:
1. Deficiencia en la información básica para realizar estudios agrológicos.
2. Incumplimiento de los estándares de producción de información geográfica
3. Ausencia de controles de calidad en las diferentes etapas del proceso
4. Deficiencia o inexistencia en la información básica para realizar estudios agrológicos
5. Aplicación parcial de la documentación del SGI
6. Problemas de orden público a nivel nacional que pueden afectar las actividades de campo.
</v>
      </c>
      <c r="D31" s="339">
        <f>'VALORACIÓN DEL CONTROL'!X146</f>
        <v>1</v>
      </c>
      <c r="E31" s="339">
        <f>'VALORACIÓN DEL CONTROL'!Y146</f>
        <v>0.6</v>
      </c>
      <c r="F31" s="340" t="str">
        <f t="shared" si="0"/>
        <v>Muy Alta</v>
      </c>
      <c r="G31" s="340" t="str">
        <f t="shared" si="1"/>
        <v>Moderado</v>
      </c>
      <c r="H31" s="341" t="str">
        <f t="shared" si="2"/>
        <v>Alto</v>
      </c>
    </row>
    <row r="32" spans="1:8" ht="118.5" customHeight="1" x14ac:dyDescent="0.25">
      <c r="A32" s="333" t="str">
        <f>'CONTEXTO E IDENTIFICACIÓN'!G78</f>
        <v>Operativo</v>
      </c>
      <c r="B32" s="205" t="str">
        <f>'CONTEXTO E IDENTIFICACIÓN'!A78</f>
        <v>R24</v>
      </c>
      <c r="C32" s="332" t="str">
        <f>'CONTEXTO E IDENTIFICACIÓN'!N78</f>
        <v>Posibilidad de pérdida Económica y Reputacional por pérdida de la muestra de suelos en las instalaciones del IGAC debido a:
1. Aplicación parcial de los procedimientos y demás documentos del SGI relacionados con el manejo de la muestra en el LNS.
2. Inadecuada manipulación, almacenamiento y transporte de la muestra
3. Inadecuada identificación, codificación y rotulación de la muestra</v>
      </c>
      <c r="D32" s="339">
        <f>'VALORACIÓN DEL CONTROL'!X150</f>
        <v>1</v>
      </c>
      <c r="E32" s="339">
        <f>'VALORACIÓN DEL CONTROL'!Y150</f>
        <v>0.4</v>
      </c>
      <c r="F32" s="340" t="str">
        <f t="shared" si="0"/>
        <v>Muy Alta</v>
      </c>
      <c r="G32" s="340" t="str">
        <f t="shared" si="1"/>
        <v>Menor</v>
      </c>
      <c r="H32" s="341" t="str">
        <f t="shared" si="2"/>
        <v>Alto</v>
      </c>
    </row>
    <row r="33" spans="1:8" ht="91.5" customHeight="1" x14ac:dyDescent="0.25">
      <c r="A33" s="333" t="str">
        <f>'CONTEXTO E IDENTIFICACIÓN'!G79</f>
        <v>De Corrupción</v>
      </c>
      <c r="B33" s="205" t="str">
        <f>'CONTEXTO E IDENTIFICACIÓN'!A79</f>
        <v>R25</v>
      </c>
      <c r="C33" s="332" t="str">
        <f>'CONTEXTO E IDENTIFICACIÓN'!N79</f>
        <v>Posibilidad de pérdida Reputacional por una posible manipulación de la información o manejo de las muestras del LNS y/o alteración de los resultados de los productos agrológicos para beneficio propio o de un tercero debido a :
1. Presencia de intereses particulares o conflicto de intereses por la destinación del uso del suelo.
2. Debilidades en los procesos de apropiación de valores institucionales
3.Presiones generadas por las relaciones del personal del LNS entre ellos o con sus partes interesadas.
4. Presiones financieras
5. Presiones por proveedores o clientes.
6. Clientelismo y amiguismo</v>
      </c>
      <c r="D33" s="339">
        <f>'VALORACIÓN DEL CONTROL'!X154</f>
        <v>0.6</v>
      </c>
      <c r="E33" s="339">
        <f>'VALORACIÓN DEL CONTROL'!Y154</f>
        <v>0.6</v>
      </c>
      <c r="F33" s="340" t="str">
        <f t="shared" si="0"/>
        <v>Media</v>
      </c>
      <c r="G33" s="340" t="str">
        <f t="shared" si="1"/>
        <v>Moderado</v>
      </c>
      <c r="H33" s="341" t="str">
        <f t="shared" si="2"/>
        <v>Moderado</v>
      </c>
    </row>
    <row r="34" spans="1:8" ht="90" x14ac:dyDescent="0.25">
      <c r="A34" s="333" t="str">
        <f>'CONTEXTO E IDENTIFICACIÓN'!G80</f>
        <v>De Corrupción</v>
      </c>
      <c r="B34" s="205" t="str">
        <f>'CONTEXTO E IDENTIFICACIÓN'!A80</f>
        <v>R26</v>
      </c>
      <c r="C34" s="332" t="str">
        <f>'CONTEXTO E IDENTIFICACIÓN'!N80</f>
        <v xml:space="preserve">Posibilidad de pérdida Reputacional por incumplimiento de los estándares de producción (calidad) en la prestación del servicio público Catastral por excepción debido a :
1. Falta de conocimiento de los procedimientos establecidos.
2. Recursos inadecuados o insuficientes.
</v>
      </c>
      <c r="D34" s="339">
        <f>'VALORACIÓN DEL CONTROL'!X158</f>
        <v>1</v>
      </c>
      <c r="E34" s="339">
        <f>'VALORACIÓN DEL CONTROL'!Y158</f>
        <v>0.6</v>
      </c>
      <c r="F34" s="340" t="str">
        <f t="shared" si="0"/>
        <v>Muy Alta</v>
      </c>
      <c r="G34" s="340" t="str">
        <f t="shared" si="1"/>
        <v>Moderado</v>
      </c>
      <c r="H34" s="341" t="str">
        <f t="shared" si="2"/>
        <v>Alto</v>
      </c>
    </row>
    <row r="35" spans="1:8" ht="138" customHeight="1" x14ac:dyDescent="0.25">
      <c r="A35" s="333" t="str">
        <f>'CONTEXTO E IDENTIFICACIÓN'!G81</f>
        <v>De Cumplimiento</v>
      </c>
      <c r="B35" s="205" t="str">
        <f>'CONTEXTO E IDENTIFICACIÓN'!A81</f>
        <v>R27</v>
      </c>
      <c r="C35" s="332" t="str">
        <f>'CONTEXTO E IDENTIFICACIÓN'!N81</f>
        <v>Posibilidad de pérdida Reputacional por Inoportunidad en los tiempos establecidos para la entrega de los productos resultados del  proceso de formación y actualización catastral con los municipios en jurisdicción del IGAC debido a:
1. Situaciones de orden Público en  los municipios a Intervenir
2. Condiciones medioambientales que afectan la prestación del servicio.
3. Incumplimiento de los pagos de la entidad contratante.</v>
      </c>
      <c r="D35" s="339">
        <f>'VALORACIÓN DEL CONTROL'!X162</f>
        <v>0.4</v>
      </c>
      <c r="E35" s="339">
        <f>'VALORACIÓN DEL CONTROL'!Y162</f>
        <v>0.6</v>
      </c>
      <c r="F35" s="340" t="str">
        <f t="shared" si="0"/>
        <v>Baja</v>
      </c>
      <c r="G35" s="340" t="str">
        <f t="shared" si="1"/>
        <v>Moderado</v>
      </c>
      <c r="H35" s="341" t="str">
        <f t="shared" si="2"/>
        <v>Moderado</v>
      </c>
    </row>
    <row r="36" spans="1:8" ht="126.75" customHeight="1" x14ac:dyDescent="0.25">
      <c r="A36" s="333" t="str">
        <f>'CONTEXTO E IDENTIFICACIÓN'!G82</f>
        <v>De Corrupción</v>
      </c>
      <c r="B36" s="205" t="str">
        <f>'CONTEXTO E IDENTIFICACIÓN'!A82</f>
        <v>R28</v>
      </c>
      <c r="C36" s="332" t="str">
        <f>'CONTEXTO E IDENTIFICACIÓN'!N82</f>
        <v>Posibilidad de pérdida Reputacional Inoportunidad en los tiempos establecidos para la entrega de los avalúos comerciales  
debido a:
1. Situaciones de orden Público en  los municipios a Intervenir
2. Condiciones medioambientales que afectan la prestación del servicio.
3. Incumplimiento de los pagos de la entidad contratante.</v>
      </c>
      <c r="D36" s="339">
        <f>'VALORACIÓN DEL CONTROL'!X166</f>
        <v>0.8</v>
      </c>
      <c r="E36" s="339">
        <f>'VALORACIÓN DEL CONTROL'!Y166</f>
        <v>0.6</v>
      </c>
      <c r="F36" s="340" t="str">
        <f t="shared" si="0"/>
        <v>Alta</v>
      </c>
      <c r="G36" s="340" t="str">
        <f t="shared" si="1"/>
        <v>Moderado</v>
      </c>
      <c r="H36" s="341" t="str">
        <f t="shared" si="2"/>
        <v>Alto</v>
      </c>
    </row>
    <row r="37" spans="1:8" ht="120" x14ac:dyDescent="0.25">
      <c r="A37" s="333" t="str">
        <f>'CONTEXTO E IDENTIFICACIÓN'!G83</f>
        <v>Operativo</v>
      </c>
      <c r="B37" s="205" t="str">
        <f>'CONTEXTO E IDENTIFICACIÓN'!A83</f>
        <v>R29</v>
      </c>
      <c r="C37" s="332" t="str">
        <f>'CONTEXTO E IDENTIFICACIÓN'!N83</f>
        <v xml:space="preserve">Posibilidad de pérdida Reputacional por solicitar o recibir dinero o dádivas por la realización u omisión de actos en la prestación de servicios o trámites catastrales, con el propósito de beneficiar a un particular. debido a:
1. Falta  de Personal
2. Recursos inadecuados o insuficientes.
</v>
      </c>
      <c r="D37" s="339">
        <f>'VALORACIÓN DEL CONTROL'!X170</f>
        <v>1</v>
      </c>
      <c r="E37" s="339">
        <f>'VALORACIÓN DEL CONTROL'!Y170</f>
        <v>0.8</v>
      </c>
      <c r="F37" s="340" t="str">
        <f t="shared" si="0"/>
        <v>Muy Alta</v>
      </c>
      <c r="G37" s="340" t="str">
        <f t="shared" si="1"/>
        <v>Mayor</v>
      </c>
      <c r="H37" s="341" t="str">
        <f t="shared" si="2"/>
        <v>Alto</v>
      </c>
    </row>
    <row r="38" spans="1:8" ht="84" customHeight="1" x14ac:dyDescent="0.25">
      <c r="A38" s="333" t="str">
        <f>'CONTEXTO E IDENTIFICACIÓN'!G84</f>
        <v>Operativo</v>
      </c>
      <c r="B38" s="205" t="str">
        <f>'CONTEXTO E IDENTIFICACIÓN'!A84</f>
        <v>R30</v>
      </c>
      <c r="C38" s="332" t="str">
        <f>'CONTEXTO E IDENTIFICACIÓN'!N84</f>
        <v xml:space="preserve">Posibilidad de pérdida Económica y Reputacional por inoportunidad en la prestación de servicios o en la entrega de productos debido a:
1. Inadecuada gestión de la infraestructura física y tecnológica.
2. Inadecuado manejo en la asignación de correspondencia de servicios solicitados por terceros
3. Demoras en los procesos contractuales 
4. Baja capacidad institucional, por la alta rotación de personal, se pierde continuidad y conocimientos de funcionarios y contratistas.
5. Deficiencia en la comunicación y coordinación dentro de los procesos del IGAC para la entrega de productos internos a tiempo.
6. Insuficiente asignación de recursos frente a los compromisos del proceso.
7. Inadecuada planeación del proyecto.
8. Contingencias que dificulten los desplazamientos de personal para realizar trabajos en campo. </v>
      </c>
      <c r="D38" s="339">
        <f>'VALORACIÓN DEL CONTROL'!X174</f>
        <v>0.4</v>
      </c>
      <c r="E38" s="339">
        <f>'VALORACIÓN DEL CONTROL'!Y174</f>
        <v>0.8</v>
      </c>
      <c r="F38" s="340" t="str">
        <f t="shared" si="0"/>
        <v>Baja</v>
      </c>
      <c r="G38" s="340" t="str">
        <f t="shared" si="1"/>
        <v>Mayor</v>
      </c>
      <c r="H38" s="341" t="str">
        <f t="shared" si="2"/>
        <v>Alto</v>
      </c>
    </row>
    <row r="39" spans="1:8" ht="102" customHeight="1" x14ac:dyDescent="0.25">
      <c r="A39" s="333" t="str">
        <f>'CONTEXTO E IDENTIFICACIÓN'!G85</f>
        <v>Operativos</v>
      </c>
      <c r="B39" s="205" t="str">
        <f>'CONTEXTO E IDENTIFICACIÓN'!A85</f>
        <v>R31</v>
      </c>
      <c r="C39" s="332" t="str">
        <f>'CONTEXTO E IDENTIFICACIÓN'!N85</f>
        <v>Posibilidad de pérdida Reputacional por posibilidad de recibir o solicitar cualquier dádiva o beneficio a nombre propio o de terceros con el fin de obtener información reservada o clasificada, conseguir un resultado de un proyecto de investigación antes de ser publicado, debido a:
1. Falta de información integrada, completa y oportuna.
2. Deficiencias en la comunicación y desconocimiento de los usuarios sobre los trámites de la entidad.
3. Falta de integración de los sistemas de información institucional
4. Inadecuado control en la atención de expedientes
5. Tráfico de influencias
6. Falta de apropiación de valores institucionales.
7. Falta de control sobre los procedimientos administrativos
8. Procesos con bajo nivel de automatización
9. Sistemas de información vulnerables de manipulación o adulteración</v>
      </c>
      <c r="D39" s="339">
        <f>'VALORACIÓN DEL CONTROL'!X178</f>
        <v>0.2</v>
      </c>
      <c r="E39" s="339">
        <f>'VALORACIÓN DEL CONTROL'!Y178</f>
        <v>1</v>
      </c>
      <c r="F39" s="340" t="str">
        <f t="shared" si="0"/>
        <v>Muy Baja</v>
      </c>
      <c r="G39" s="340" t="str">
        <f t="shared" si="1"/>
        <v>Catastrófico</v>
      </c>
      <c r="H39" s="341" t="str">
        <f t="shared" si="2"/>
        <v>Extremo</v>
      </c>
    </row>
    <row r="40" spans="1:8" ht="118.5" customHeight="1" x14ac:dyDescent="0.25">
      <c r="A40" s="333" t="str">
        <f>'CONTEXTO E IDENTIFICACIÓN'!G86</f>
        <v>De Corrupción</v>
      </c>
      <c r="B40" s="205" t="str">
        <f>'CONTEXTO E IDENTIFICACIÓN'!A86</f>
        <v>R32</v>
      </c>
      <c r="C40" s="332" t="str">
        <f>'CONTEXTO E IDENTIFICACIÓN'!N86</f>
        <v>Posibilidad de pérdida Reputacional por posibilidad de entregar un  producto o prestar un  servicio que no cumpla con las especificaciones técnicas establecidas o con las necesidades y expectativas de los usuarios debido a:
1. Insuficiente personal especializado para responder a las demandas del proceso (docentes de planta, investigadores y gestores de proyectos).
2. Pérdida de personal cualificado por la alta rotación en funcionarios y contratistas.
3. Fallas en los equipos tecnológicos, obsolescencia o no calibración de los mismos.
4. No tener las suficientes  licencias de software o licencia de uso o desactualización de las mismas para los sistemas de información requeridos.
5. Deficiencias en la verificación de las especificaciones técnicas del producto durante su producción o en la prestación del servicio.
6. Desactualización de los documentos, productos o servicios frente a las especificaciones técnicas internacionales o nacionales.
7. Deficiencias en la identificación de los requerimientos y expectativas de los clientes</v>
      </c>
      <c r="D40" s="339">
        <f>'VALORACIÓN DEL CONTROL'!X182</f>
        <v>0.24</v>
      </c>
      <c r="E40" s="339">
        <f>'VALORACIÓN DEL CONTROL'!Y182</f>
        <v>0.8</v>
      </c>
      <c r="F40" s="340" t="str">
        <f t="shared" si="0"/>
        <v>Baja</v>
      </c>
      <c r="G40" s="340" t="str">
        <f t="shared" si="1"/>
        <v>Mayor</v>
      </c>
      <c r="H40" s="341" t="str">
        <f t="shared" si="2"/>
        <v>Alto</v>
      </c>
    </row>
    <row r="41" spans="1:8" ht="124.5" customHeight="1" x14ac:dyDescent="0.25">
      <c r="A41" s="333" t="str">
        <f>'CONTEXTO E IDENTIFICACIÓN'!G87</f>
        <v>De Cumplimiento</v>
      </c>
      <c r="B41" s="205" t="str">
        <f>'CONTEXTO E IDENTIFICACIÓN'!A87</f>
        <v>R33</v>
      </c>
      <c r="C41" s="332" t="str">
        <f>'CONTEXTO E IDENTIFICACIÓN'!N87</f>
        <v xml:space="preserve">Posibilidad de pérdida Económica y Reputacional por posibilidad que se generen factores que afectan el proceso de afiliación a la ARL  en los tiempos reales y la selección del nivel de riesgo   debido a:
1. Recursos inadecuados e insuficientes (económicos, humanos y técnicos)   
2. Falta de entrenamiento.
3. Incumplimiento  de los Procedimientos.
4. Falta de personal
</v>
      </c>
      <c r="D41" s="339">
        <f>'VALORACIÓN DEL CONTROL'!X186</f>
        <v>0.8</v>
      </c>
      <c r="E41" s="339">
        <f>'VALORACIÓN DEL CONTROL'!Y186</f>
        <v>0.6</v>
      </c>
      <c r="F41" s="340" t="str">
        <f t="shared" si="0"/>
        <v>Alta</v>
      </c>
      <c r="G41" s="340" t="str">
        <f t="shared" si="1"/>
        <v>Moderado</v>
      </c>
      <c r="H41" s="341" t="str">
        <f t="shared" si="2"/>
        <v>Alto</v>
      </c>
    </row>
    <row r="42" spans="1:8" ht="95.25" customHeight="1" x14ac:dyDescent="0.25">
      <c r="A42" s="333" t="str">
        <f>'CONTEXTO E IDENTIFICACIÓN'!G88</f>
        <v>Operativo</v>
      </c>
      <c r="B42" s="205" t="str">
        <f>'CONTEXTO E IDENTIFICACIÓN'!A88</f>
        <v>R34</v>
      </c>
      <c r="C42" s="332" t="str">
        <f>'CONTEXTO E IDENTIFICACIÓN'!N88</f>
        <v xml:space="preserve">Posibilidad de pérdida Económica y Reputacional por  el incumplimiento de los requisitos mínimos para la vinculación de los funcionarios. debido a:
1. Desconocimiento o incumplimiento de los lineamientos internos de talento humano.
2. Actualización normatividad                                         
3. Reestructuración y/o rediseño del IGAC               
4. Incumplimiento en los tiempos establecidos para dar a respuestas por parte del CNSC a la entidad.                                                              </v>
      </c>
      <c r="D42" s="339">
        <f>'VALORACIÓN DEL CONTROL'!X190</f>
        <v>0.6</v>
      </c>
      <c r="E42" s="339">
        <f>'VALORACIÓN DEL CONTROL'!Y190</f>
        <v>0.6</v>
      </c>
      <c r="F42" s="340" t="str">
        <f t="shared" si="0"/>
        <v>Media</v>
      </c>
      <c r="G42" s="340" t="str">
        <f t="shared" si="1"/>
        <v>Moderado</v>
      </c>
      <c r="H42" s="341" t="str">
        <f t="shared" si="2"/>
        <v>Moderado</v>
      </c>
    </row>
    <row r="43" spans="1:8" ht="100.5" customHeight="1" x14ac:dyDescent="0.25">
      <c r="A43" s="333" t="str">
        <f>'CONTEXTO E IDENTIFICACIÓN'!G89</f>
        <v>Operativo</v>
      </c>
      <c r="B43" s="205" t="str">
        <f>'CONTEXTO E IDENTIFICACIÓN'!A89</f>
        <v>R35</v>
      </c>
      <c r="C43" s="332" t="str">
        <f>'CONTEXTO E IDENTIFICACIÓN'!N89</f>
        <v xml:space="preserve">Posibilidad de pérdida Económica y Reputacional por la generación de factores que afecten la no transferencia del conocimiento. debido a:
1. Incumplimiento del  Procedimiento
2. Retrasos en la ejecución de las estrategias para el cumplimiento de transferencia del conocimiento.
</v>
      </c>
      <c r="D43" s="339">
        <f>'VALORACIÓN DEL CONTROL'!X194</f>
        <v>0.4</v>
      </c>
      <c r="E43" s="339">
        <f>'VALORACIÓN DEL CONTROL'!Y194</f>
        <v>0.6</v>
      </c>
      <c r="F43" s="340" t="str">
        <f t="shared" si="0"/>
        <v>Baja</v>
      </c>
      <c r="G43" s="340" t="str">
        <f t="shared" si="1"/>
        <v>Moderado</v>
      </c>
      <c r="H43" s="341" t="str">
        <f t="shared" si="2"/>
        <v>Moderado</v>
      </c>
    </row>
    <row r="44" spans="1:8" ht="75" x14ac:dyDescent="0.25">
      <c r="A44" s="333" t="str">
        <f>'CONTEXTO E IDENTIFICACIÓN'!G90</f>
        <v>Operativo</v>
      </c>
      <c r="B44" s="205" t="str">
        <f>'CONTEXTO E IDENTIFICACIÓN'!A90</f>
        <v>R36</v>
      </c>
      <c r="C44" s="332" t="str">
        <f>'CONTEXTO E IDENTIFICACIÓN'!N90</f>
        <v xml:space="preserve">Posibilidad de pérdida Económica y Reputacional por registros presupuestales, contables y de tesorería generados inoportunamente debido a desconocimiento de las dependencias ordenadoras de los procedimientos de la subdirección administrativa y financiera
</v>
      </c>
      <c r="D44" s="339">
        <f>'VALORACIÓN DEL CONTROL'!X198</f>
        <v>0.8</v>
      </c>
      <c r="E44" s="339">
        <f>'VALORACIÓN DEL CONTROL'!Y198</f>
        <v>0.2</v>
      </c>
      <c r="F44" s="340" t="str">
        <f t="shared" si="0"/>
        <v>Alta</v>
      </c>
      <c r="G44" s="340" t="str">
        <f t="shared" si="1"/>
        <v>Leve</v>
      </c>
      <c r="H44" s="341" t="str">
        <f t="shared" si="2"/>
        <v>Moderado</v>
      </c>
    </row>
    <row r="45" spans="1:8" ht="75" x14ac:dyDescent="0.25">
      <c r="A45" s="333" t="str">
        <f>'CONTEXTO E IDENTIFICACIÓN'!G91</f>
        <v>De Cumplimiento</v>
      </c>
      <c r="B45" s="205" t="str">
        <f>'CONTEXTO E IDENTIFICACIÓN'!A91</f>
        <v>R37</v>
      </c>
      <c r="C45" s="332" t="str">
        <f>'CONTEXTO E IDENTIFICACIÓN'!N91</f>
        <v>Posibilidad de pérdida Económica y Reputacional por registros presupuestales, contables y de tesorería que no coincidan con la realidad debido a utilización inadecuada de conceptos parametrizados por la entidad para el registro de hechos económicos en el SIIF Nación</v>
      </c>
      <c r="D45" s="339" t="str">
        <f>'VALORACIÓN DEL CONTROL'!X202</f>
        <v/>
      </c>
      <c r="E45" s="339">
        <f>'VALORACIÓN DEL CONTROL'!Y202</f>
        <v>0.6</v>
      </c>
      <c r="F45" s="340" t="str">
        <f t="shared" si="0"/>
        <v/>
      </c>
      <c r="G45" s="340" t="str">
        <f t="shared" si="1"/>
        <v>Moderado</v>
      </c>
      <c r="H45" s="341" t="str">
        <f t="shared" si="2"/>
        <v/>
      </c>
    </row>
    <row r="46" spans="1:8" ht="60" x14ac:dyDescent="0.25">
      <c r="A46" s="333" t="str">
        <f>'CONTEXTO E IDENTIFICACIÓN'!G92</f>
        <v>De Cumplimiento</v>
      </c>
      <c r="B46" s="205" t="str">
        <f>'CONTEXTO E IDENTIFICACIÓN'!A92</f>
        <v>R38</v>
      </c>
      <c r="C46" s="332" t="str">
        <f>'CONTEXTO E IDENTIFICACIÓN'!N92</f>
        <v>Posibilidad de pérdida Económica por manejo indebido de recursos financieros por parte de quienes los administran en la entidad, para beneficio propio o de terceros debido a manipulación de la información financiera.</v>
      </c>
      <c r="D46" s="339" t="str">
        <f>'VALORACIÓN DEL CONTROL'!X206</f>
        <v/>
      </c>
      <c r="E46" s="339">
        <f>'VALORACIÓN DEL CONTROL'!Y206</f>
        <v>0.8</v>
      </c>
      <c r="F46" s="340" t="str">
        <f t="shared" si="0"/>
        <v/>
      </c>
      <c r="G46" s="340" t="str">
        <f t="shared" si="1"/>
        <v>Mayor</v>
      </c>
      <c r="H46" s="341" t="str">
        <f t="shared" si="2"/>
        <v/>
      </c>
    </row>
    <row r="47" spans="1:8" ht="127.5" customHeight="1" x14ac:dyDescent="0.25">
      <c r="A47" s="333" t="str">
        <f>'CONTEXTO E IDENTIFICACIÓN'!G93</f>
        <v>De Corrupción</v>
      </c>
      <c r="B47" s="205" t="str">
        <f>'CONTEXTO E IDENTIFICACIÓN'!A93</f>
        <v>R39</v>
      </c>
      <c r="C47" s="332" t="str">
        <f>'CONTEXTO E IDENTIFICACIÓN'!N93</f>
        <v>Posibilidad de pérdida Económica y Reputacional por inoportunidad  en la respuesta a los requerimientos en procesos judiciales 
debido a :
1. Falta de verificación permanente a las plataformas y páginas web jurídicas especializadas.
2. Falta de respuesta adecuada y oportuna por parte de los procesos involucrados para atender  los requerimientos judiciales.
3. Novedades en el personal que afectan la atención de los trámites a procesos judiciales en la sede central y en las Direcciones Territoriales.</v>
      </c>
      <c r="D47" s="339">
        <f>'VALORACIÓN DEL CONTROL'!X210</f>
        <v>0.6</v>
      </c>
      <c r="E47" s="339">
        <f>'VALORACIÓN DEL CONTROL'!Y210</f>
        <v>0.8</v>
      </c>
      <c r="F47" s="340" t="str">
        <f t="shared" si="0"/>
        <v>Media</v>
      </c>
      <c r="G47" s="340" t="str">
        <f t="shared" si="1"/>
        <v>Mayor</v>
      </c>
      <c r="H47" s="341" t="str">
        <f t="shared" si="2"/>
        <v>Alto</v>
      </c>
    </row>
    <row r="48" spans="1:8" ht="114.75" customHeight="1" x14ac:dyDescent="0.25">
      <c r="A48" s="333" t="str">
        <f>'CONTEXTO E IDENTIFICACIÓN'!G94</f>
        <v>De Cumplimiento</v>
      </c>
      <c r="B48" s="205" t="str">
        <f>'CONTEXTO E IDENTIFICACIÓN'!A94</f>
        <v>R40</v>
      </c>
      <c r="C48" s="332" t="str">
        <f>'CONTEXTO E IDENTIFICACIÓN'!N94</f>
        <v>Posibilidad de pérdida Reputacional por respuesta indebida o fuera de los términos legales a los  procesos judiciales, para beneficiar los intereses de un tercero debido a:
1. Falta de seguimiento al estado de los antecedentes disciplinarios de los abogados de la entidad.
2. No manifestación de conflictos de interés por parte de los abogados en procesos que tengan a cargo.
3. Desconocimiento de las inhabilidades e incompatibilidades de los abogados en el trámite de procesos judiciales.</v>
      </c>
      <c r="D48" s="339">
        <f>'VALORACIÓN DEL CONTROL'!X214</f>
        <v>0.36</v>
      </c>
      <c r="E48" s="339">
        <f>'VALORACIÓN DEL CONTROL'!Y214</f>
        <v>1</v>
      </c>
      <c r="F48" s="340" t="str">
        <f t="shared" si="0"/>
        <v>Baja</v>
      </c>
      <c r="G48" s="340" t="str">
        <f t="shared" si="1"/>
        <v>Catastrófico</v>
      </c>
      <c r="H48" s="341" t="str">
        <f t="shared" si="2"/>
        <v>Extremo</v>
      </c>
    </row>
    <row r="49" spans="1:8" ht="122.25" customHeight="1" x14ac:dyDescent="0.25">
      <c r="A49" s="333" t="str">
        <f>'CONTEXTO E IDENTIFICACIÓN'!G95</f>
        <v>De Corrupción</v>
      </c>
      <c r="B49" s="205" t="str">
        <f>'CONTEXTO E IDENTIFICACIÓN'!A95</f>
        <v>R41</v>
      </c>
      <c r="C49" s="332" t="str">
        <f>'CONTEXTO E IDENTIFICACIÓN'!N95</f>
        <v>Posibilidad de pérdida Económica y Reputacional por inadecuada supervisión de contratos de adquisición de bienes, obras y servicios  debido a:
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v>
      </c>
      <c r="D49" s="339">
        <f>'VALORACIÓN DEL CONTROL'!X218</f>
        <v>0.8</v>
      </c>
      <c r="E49" s="339">
        <f>'VALORACIÓN DEL CONTROL'!Y218</f>
        <v>0.6</v>
      </c>
      <c r="F49" s="340" t="str">
        <f t="shared" si="0"/>
        <v>Alta</v>
      </c>
      <c r="G49" s="340" t="str">
        <f t="shared" si="1"/>
        <v>Moderado</v>
      </c>
      <c r="H49" s="341" t="str">
        <f t="shared" si="2"/>
        <v>Alto</v>
      </c>
    </row>
    <row r="50" spans="1:8" ht="147" customHeight="1" x14ac:dyDescent="0.25">
      <c r="A50" s="333" t="str">
        <f>'CONTEXTO E IDENTIFICACIÓN'!G96</f>
        <v>Operativos</v>
      </c>
      <c r="B50" s="205" t="str">
        <f>'CONTEXTO E IDENTIFICACIÓN'!A96</f>
        <v>R42</v>
      </c>
      <c r="C50" s="332" t="str">
        <f>'CONTEXTO E IDENTIFICACIÓN'!N96</f>
        <v>Posibilidad de pérdida Reputacional por manipulación del proceso contractual  para beneficio particular o de terceros en la adjudicación de un contrato debido a:
1. Aplicación adecuada de los procedimientos del proceso.
2. Aplicación inadecuada de los controles en las diferentes etapas del proceso.
3. Actos intencionales de personal al interior de la entidad para saltar los controles en las etapas del proceso contractual.
4. Inobservancia de los manuales y guías de Colombia Compra Eficiente (CCE).
5. Conflictos de interés presentados durante el proceso precontractual respecto al verificador y el contratista.</v>
      </c>
      <c r="D50" s="339">
        <f>'VALORACIÓN DEL CONTROL'!X222</f>
        <v>0.8</v>
      </c>
      <c r="E50" s="339">
        <f>'VALORACIÓN DEL CONTROL'!Y222</f>
        <v>0.6</v>
      </c>
      <c r="F50" s="340" t="str">
        <f t="shared" si="0"/>
        <v>Alta</v>
      </c>
      <c r="G50" s="340" t="str">
        <f t="shared" si="1"/>
        <v>Moderado</v>
      </c>
      <c r="H50" s="341" t="str">
        <f t="shared" si="2"/>
        <v>Alto</v>
      </c>
    </row>
    <row r="51" spans="1:8" ht="146.25" customHeight="1" x14ac:dyDescent="0.25">
      <c r="A51" s="333" t="str">
        <f>'CONTEXTO E IDENTIFICACIÓN'!G97</f>
        <v>De Corrupción</v>
      </c>
      <c r="B51" s="205" t="str">
        <f>'CONTEXTO E IDENTIFICACIÓN'!A97</f>
        <v>R43</v>
      </c>
      <c r="C51" s="332" t="str">
        <f>'CONTEXTO E IDENTIFICACIÓN'!N97</f>
        <v>Posibilidad de pérdida Reputacional por inoportunidad en la actualización e implementación de los instrumentos archivísticos debido a:
1. El espacio físico para el almacenamiento de los archivos es insuficiente y en algunos casos inadecuado.
2. Cambio de la normatividad en relación a la gestión documental
3. Desconocimiento de los lineamientos y normas aplicables a la gestión documental.
4. Falta de recurso humano para la implementación del proceso de gestión documental</v>
      </c>
      <c r="D51" s="339">
        <f>'VALORACIÓN DEL CONTROL'!X226</f>
        <v>0.6</v>
      </c>
      <c r="E51" s="339">
        <f>'VALORACIÓN DEL CONTROL'!Y226</f>
        <v>0.8</v>
      </c>
      <c r="F51" s="340" t="str">
        <f t="shared" si="0"/>
        <v>Media</v>
      </c>
      <c r="G51" s="340" t="str">
        <f t="shared" si="1"/>
        <v>Mayor</v>
      </c>
      <c r="H51" s="341" t="str">
        <f t="shared" si="2"/>
        <v>Alto</v>
      </c>
    </row>
    <row r="52" spans="1:8" ht="125.25" customHeight="1" x14ac:dyDescent="0.25">
      <c r="A52" s="333" t="str">
        <f>'CONTEXTO E IDENTIFICACIÓN'!G98</f>
        <v>De Cumplimiento</v>
      </c>
      <c r="B52" s="205" t="str">
        <f>'CONTEXTO E IDENTIFICACIÓN'!A98</f>
        <v>R44</v>
      </c>
      <c r="C52" s="332" t="str">
        <f>'CONTEXTO E IDENTIFICACIÓN'!N98</f>
        <v>Posibilidad de pérdida Reputacional por pérdida de la memoria institucional debido a:
1. Desconocimiento de la normativa aplicable en la administración del archivo
2. Falta de sensibilización a los funcionarios y contratistas en materia de gestión documental
3. Falta de una herramienta tecnológica (SGDEA) que permita la adecuada ejecución de la gestión documental.
4. No aplicación de los lineamientos del proceso de gestión documental.
5. Desconocimiento del manejo de las tablas de retención documental en la entidad.
6. Alta rotación del personal, lo cual genera pérdida en la trazabilidad de la información y conservación del conocimiento en la entidad.
7. Cambios normativos en la administración y conservación de la documentación.
8. Condiciones físicas y ambientales que afectan la conservación de la documentación.</v>
      </c>
      <c r="D52" s="339">
        <f>'VALORACIÓN DEL CONTROL'!X230</f>
        <v>0.6</v>
      </c>
      <c r="E52" s="339">
        <f>'VALORACIÓN DEL CONTROL'!Y230</f>
        <v>0.8</v>
      </c>
      <c r="F52" s="340" t="str">
        <f t="shared" si="0"/>
        <v>Media</v>
      </c>
      <c r="G52" s="340" t="str">
        <f t="shared" si="1"/>
        <v>Mayor</v>
      </c>
      <c r="H52" s="341" t="str">
        <f t="shared" si="2"/>
        <v>Alto</v>
      </c>
    </row>
    <row r="53" spans="1:8" ht="136.5" customHeight="1" x14ac:dyDescent="0.25">
      <c r="A53" s="333" t="str">
        <f>'CONTEXTO E IDENTIFICACIÓN'!G99</f>
        <v>Operativo</v>
      </c>
      <c r="B53" s="205" t="str">
        <f>'CONTEXTO E IDENTIFICACIÓN'!A99</f>
        <v>R45</v>
      </c>
      <c r="C53" s="332" t="str">
        <f>'CONTEXTO E IDENTIFICACIÓN'!N99</f>
        <v>Posibilidad de pérdida Reputacional por sustracción, eliminación o manipulación indebida de la documentación en el Archivo Central para beneficio particular o de terceros debido a:
1. Falta de condiciones de seguridad física a los depósitos de archivo de la entidad.
2. Falta de control de préstamos documentales al interior de la entidad.
3. Falta de sensibilización a los funcionarios en la administración y uso de la documentación.
4. Desactualización del inventario documental.</v>
      </c>
      <c r="D53" s="339">
        <f>'VALORACIÓN DEL CONTROL'!X234</f>
        <v>0.6</v>
      </c>
      <c r="E53" s="339">
        <f>'VALORACIÓN DEL CONTROL'!Y234</f>
        <v>0.6</v>
      </c>
      <c r="F53" s="340" t="str">
        <f t="shared" si="0"/>
        <v>Media</v>
      </c>
      <c r="G53" s="340" t="str">
        <f t="shared" si="1"/>
        <v>Moderado</v>
      </c>
      <c r="H53" s="341" t="str">
        <f t="shared" si="2"/>
        <v>Moderado</v>
      </c>
    </row>
    <row r="54" spans="1:8" ht="93" customHeight="1" x14ac:dyDescent="0.25">
      <c r="A54" s="333" t="str">
        <f>'CONTEXTO E IDENTIFICACIÓN'!G100</f>
        <v>De Corrupción</v>
      </c>
      <c r="B54" s="205" t="str">
        <f>'CONTEXTO E IDENTIFICACIÓN'!A100</f>
        <v>R46</v>
      </c>
      <c r="C54" s="332" t="str">
        <f>'CONTEXTO E IDENTIFICACIÓN'!N100</f>
        <v xml:space="preserve">Posibilidad de pérdida Económica por pérdida de bienes de las instalaciones del Almacén del IGAC debido a:
1. Falencias en la aplicación de controles de seguridad en la custodia de los activos o  elementos.
2. Ausencia de control en la custodia de los elementos en las instalaciones del Almacén.
3. Ingreso de personal no autorizado a las instalaciones del Almacén. </v>
      </c>
      <c r="D54" s="339">
        <f>'VALORACIÓN DEL CONTROL'!X238</f>
        <v>0.4</v>
      </c>
      <c r="E54" s="339">
        <f>'VALORACIÓN DEL CONTROL'!Y238</f>
        <v>0.6</v>
      </c>
      <c r="F54" s="340" t="str">
        <f t="shared" si="0"/>
        <v>Baja</v>
      </c>
      <c r="G54" s="340" t="str">
        <f t="shared" si="1"/>
        <v>Moderado</v>
      </c>
      <c r="H54" s="341" t="str">
        <f t="shared" si="2"/>
        <v>Moderado</v>
      </c>
    </row>
    <row r="55" spans="1:8" ht="100.5" customHeight="1" x14ac:dyDescent="0.25">
      <c r="A55" s="333" t="str">
        <f>'CONTEXTO E IDENTIFICACIÓN'!G101</f>
        <v>Operativos</v>
      </c>
      <c r="B55" s="205" t="str">
        <f>'CONTEXTO E IDENTIFICACIÓN'!A101</f>
        <v>R47</v>
      </c>
      <c r="C55" s="332" t="str">
        <f>'CONTEXTO E IDENTIFICACIÓN'!N101</f>
        <v>Posibilidad de pérdida Económica y Reputacional por inoportunidad en la prestación de servicios administrativos y/o infraestructura física para el funcionamiento de la entidad debido a :
1. Falta de recursos financieros para cumplir con los requisitos en la prestación de servicios administrativos e infraestructura física. 
2. Falta de oportunidad en el mantenimiento de los bienes, equipos e inmuebles de la entidad.
3. Debilidad en el seguimiento de los planes de mantenimiento.
4. Falta de personal en sede Central y Direcciones Territoriales para el cubrimiento de las actividades en la prestación de servicios administrativos y/o infraestructura física.</v>
      </c>
      <c r="D55" s="339">
        <f>'VALORACIÓN DEL CONTROL'!X242</f>
        <v>0.6</v>
      </c>
      <c r="E55" s="339">
        <f>'VALORACIÓN DEL CONTROL'!Y242</f>
        <v>0.8</v>
      </c>
      <c r="F55" s="340" t="str">
        <f t="shared" si="0"/>
        <v>Media</v>
      </c>
      <c r="G55" s="340" t="str">
        <f t="shared" si="1"/>
        <v>Mayor</v>
      </c>
      <c r="H55" s="341" t="str">
        <f t="shared" si="2"/>
        <v>Alto</v>
      </c>
    </row>
    <row r="56" spans="1:8" ht="126.75" customHeight="1" x14ac:dyDescent="0.25">
      <c r="A56" s="333" t="str">
        <f>'CONTEXTO E IDENTIFICACIÓN'!G102</f>
        <v>Operativo</v>
      </c>
      <c r="B56" s="205" t="str">
        <f>'CONTEXTO E IDENTIFICACIÓN'!A102</f>
        <v>R48</v>
      </c>
      <c r="C56" s="332" t="str">
        <f>'CONTEXTO E IDENTIFICACIÓN'!N102</f>
        <v>Posibilidad de pérdida Económica y Reputacional por posibilidad de uso del servicio de transporte del IGAC para actividades personales o que beneficien a terceros diferentes a temas laborales debido a:
1. Alteraciones o inconsistencias en el formato de solicitud de transporte presentado.
2. Asignación de vehículos sin surtir los trámites respectivos.</v>
      </c>
      <c r="D56" s="339">
        <f>'VALORACIÓN DEL CONTROL'!X246</f>
        <v>0.2</v>
      </c>
      <c r="E56" s="339">
        <f>'VALORACIÓN DEL CONTROL'!Y246</f>
        <v>0.6</v>
      </c>
      <c r="F56" s="340" t="str">
        <f t="shared" si="0"/>
        <v>Muy Baja</v>
      </c>
      <c r="G56" s="340" t="str">
        <f t="shared" si="1"/>
        <v>Moderado</v>
      </c>
      <c r="H56" s="341" t="str">
        <f t="shared" si="2"/>
        <v>Moderado</v>
      </c>
    </row>
    <row r="57" spans="1:8" ht="111" customHeight="1" x14ac:dyDescent="0.25">
      <c r="A57" s="333" t="str">
        <f>'CONTEXTO E IDENTIFICACIÓN'!G103</f>
        <v>De Corrupción</v>
      </c>
      <c r="B57" s="205" t="str">
        <f>'CONTEXTO E IDENTIFICACIÓN'!A103</f>
        <v>R49</v>
      </c>
      <c r="C57" s="332" t="str">
        <f>'CONTEXTO E IDENTIFICACIÓN'!N103</f>
        <v>Posibilidad de pérdida Reputacional por incumplimiento en los acuerdos de niveles de servicio del proceso, debido a:
1. Casos no registrados en la mesa de servicios del Instituto
2. Demoras en la contratación
3. Insuficiente personal (funcionarios y contratistas) para atender las solicitudes de soporte de usuario final
4. Niveles bajos o ausencia de seguimientos a las solicitudes de atención
5. Errores en la tipificación de las solicitudes en cuanto a urgencia y prioridad
6. Registro de solicitudes con alta complejidad que requieren esfuerzo de desarrollo o implementaciones de infraestructura no disponible
8. Ataques a la infraestructura tecnológica por agentes externos o internos</v>
      </c>
      <c r="D57" s="339">
        <f>'VALORACIÓN DEL CONTROL'!X250</f>
        <v>1</v>
      </c>
      <c r="E57" s="339">
        <f>'VALORACIÓN DEL CONTROL'!Y250</f>
        <v>0.6</v>
      </c>
      <c r="F57" s="340" t="str">
        <f t="shared" si="0"/>
        <v>Muy Alta</v>
      </c>
      <c r="G57" s="340" t="str">
        <f t="shared" si="1"/>
        <v>Moderado</v>
      </c>
      <c r="H57" s="341" t="str">
        <f t="shared" si="2"/>
        <v>Alto</v>
      </c>
    </row>
    <row r="58" spans="1:8" ht="139.5" customHeight="1" x14ac:dyDescent="0.25">
      <c r="A58" s="333" t="str">
        <f>'CONTEXTO E IDENTIFICACIÓN'!G104</f>
        <v>Operativo</v>
      </c>
      <c r="B58" s="205" t="str">
        <f>'CONTEXTO E IDENTIFICACIÓN'!A104</f>
        <v>R50</v>
      </c>
      <c r="C58" s="332" t="str">
        <f>'CONTEXTO E IDENTIFICACIÓN'!N104</f>
        <v xml:space="preserve">Posibilidad de pérdida Reputacional por inoportunidad en la ejecución de mantenimientos preventivos de la infraestructura tecnológica de la entidad debido a:
1. Mala o ausente programación de mantenimientos
2. Falta de recursos para la adquisición de insumos para la realización de mantenimientos
3. Ausencia o inasistencia del personal crítico de DTIC,  cuyo conocimiento especializado es requerido para el desarrollo de la jornada normal de trabajo </v>
      </c>
      <c r="D58" s="339">
        <f>'VALORACIÓN DEL CONTROL'!X254</f>
        <v>0.2</v>
      </c>
      <c r="E58" s="339">
        <f>'VALORACIÓN DEL CONTROL'!Y254</f>
        <v>0.8</v>
      </c>
      <c r="F58" s="340" t="str">
        <f t="shared" si="0"/>
        <v>Muy Baja</v>
      </c>
      <c r="G58" s="340" t="str">
        <f t="shared" si="1"/>
        <v>Mayor</v>
      </c>
      <c r="H58" s="341" t="str">
        <f t="shared" si="2"/>
        <v>Alto</v>
      </c>
    </row>
    <row r="59" spans="1:8" ht="112.5" customHeight="1" x14ac:dyDescent="0.25">
      <c r="A59" s="333" t="str">
        <f>'CONTEXTO E IDENTIFICACIÓN'!G105</f>
        <v>De Corrupción</v>
      </c>
      <c r="B59" s="205" t="str">
        <f>'CONTEXTO E IDENTIFICACIÓN'!A105</f>
        <v>R51</v>
      </c>
      <c r="C59" s="332" t="str">
        <f>'CONTEXTO E IDENTIFICACIÓN'!N105</f>
        <v xml:space="preserve">Posibilidad de pérdida Económica y Reputacional por posibilidad de otorgar accesos a la infraestructura tecnológica sin seguir procedimientos  formales para favorecer a un tercero  debido a:
1. Deficiencias en el control de perfiles y roles de acceso a las bases de datos
2. Auditoria insuficiente en las bases de datos
3. Falta de manifestación de conflictos de interés </v>
      </c>
      <c r="D59" s="339">
        <f>'VALORACIÓN DEL CONTROL'!X258</f>
        <v>0.2</v>
      </c>
      <c r="E59" s="339">
        <f>'VALORACIÓN DEL CONTROL'!Y258</f>
        <v>0.8</v>
      </c>
      <c r="F59" s="340" t="str">
        <f t="shared" si="0"/>
        <v>Muy Baja</v>
      </c>
      <c r="G59" s="340" t="str">
        <f t="shared" si="1"/>
        <v>Mayor</v>
      </c>
      <c r="H59" s="341" t="str">
        <f t="shared" si="2"/>
        <v>Alto</v>
      </c>
    </row>
    <row r="60" spans="1:8" ht="141" customHeight="1" x14ac:dyDescent="0.25">
      <c r="A60" s="333" t="str">
        <f>'CONTEXTO E IDENTIFICACIÓN'!G106</f>
        <v>Operativo</v>
      </c>
      <c r="B60" s="205" t="str">
        <f>'CONTEXTO E IDENTIFICACIÓN'!A106</f>
        <v>R52</v>
      </c>
      <c r="C60" s="332" t="str">
        <f>'CONTEXTO E IDENTIFICACIÓN'!N106</f>
        <v>Posibilidad de pérdida Reputacional por indisponibilidad de infraestructura tecnológica para soportar los servicios de TI requeridos  por la entidad 
debido a:
1. Insuficientes recursos financieros para garantizar la prestación de los servicios de soporte y mantenimiento a la infraestructura tecnológica
2. Insuficiente infraestructura tecnológica para atender situaciones de contingencia ante indisponibilidad de servicios
3. Ataques a la infraestructura tecnológica por agentes externos o internos</v>
      </c>
      <c r="D60" s="339">
        <f>'VALORACIÓN DEL CONTROL'!X262</f>
        <v>0.8</v>
      </c>
      <c r="E60" s="339">
        <f>'VALORACIÓN DEL CONTROL'!Y262</f>
        <v>1</v>
      </c>
      <c r="F60" s="340" t="str">
        <f t="shared" si="0"/>
        <v>Alta</v>
      </c>
      <c r="G60" s="340" t="str">
        <f t="shared" si="1"/>
        <v>Catastrófico</v>
      </c>
      <c r="H60" s="341" t="str">
        <f t="shared" si="2"/>
        <v>Extremo</v>
      </c>
    </row>
    <row r="61" spans="1:8" ht="132" customHeight="1" x14ac:dyDescent="0.25">
      <c r="A61" s="333" t="str">
        <f>'CONTEXTO E IDENTIFICACIÓN'!G107</f>
        <v>Tecnológico</v>
      </c>
      <c r="B61" s="205" t="str">
        <f>'CONTEXTO E IDENTIFICACIÓN'!A107</f>
        <v>R53</v>
      </c>
      <c r="C61" s="332" t="str">
        <f>'CONTEXTO E IDENTIFICACIÓN'!N107</f>
        <v>Posibilidad de pérdida Reputacional por posibilidad de uso de infraestructura tecnológica para fines personales o comerciales debido a:
1. Ausencia de herramientas de monitoreo automatizadas que cuenten con soporte y garantía 
2. Ausencia de controles en disposición de infraestructura tecnológica
3. Descentralización del gobierno de infraestructura
4. Deficiencias en la documentación del catálogo de servicios tecnológicos
5. Mala manipulación de los recursos asignados por el Instituto a los usuarios</v>
      </c>
      <c r="D61" s="339">
        <f>'VALORACIÓN DEL CONTROL'!X266</f>
        <v>0.2</v>
      </c>
      <c r="E61" s="339">
        <f>'VALORACIÓN DEL CONTROL'!Y266</f>
        <v>0.8</v>
      </c>
      <c r="F61" s="340" t="str">
        <f t="shared" si="0"/>
        <v>Muy Baja</v>
      </c>
      <c r="G61" s="340" t="str">
        <f t="shared" si="1"/>
        <v>Mayor</v>
      </c>
      <c r="H61" s="341" t="str">
        <f t="shared" si="2"/>
        <v>Alto</v>
      </c>
    </row>
    <row r="62" spans="1:8" ht="132" customHeight="1" x14ac:dyDescent="0.25">
      <c r="A62" s="333" t="str">
        <f>'CONTEXTO E IDENTIFICACIÓN'!G108</f>
        <v>De Corrupción</v>
      </c>
      <c r="B62" s="205" t="str">
        <f>'CONTEXTO E IDENTIFICACIÓN'!A108</f>
        <v>R54</v>
      </c>
      <c r="C62" s="332" t="str">
        <f>'CONTEXTO E IDENTIFICACIÓN'!N108</f>
        <v>Posibilidad de pérdida Reputacional por inoportunidad en la entrega de las necesidades de las soluciones informáticas requeridas por la entidad para el cumplimiento de sus objetivos debido a:
1. Falta de información oportuna por parte de las dependencias, DT y UOC
2. Ausencia o mala identificación de necesidades para la vigencia
3. Mapa de ruta insuficiente para cubrimiento de necesidades
4. Cambio en requerimientos político-administrativos
5. Presupuesto insuficiente para la vigencia</v>
      </c>
      <c r="D62" s="339">
        <f>'VALORACIÓN DEL CONTROL'!X270</f>
        <v>0.6</v>
      </c>
      <c r="E62" s="339">
        <f>'VALORACIÓN DEL CONTROL'!Y270</f>
        <v>0.6</v>
      </c>
      <c r="F62" s="340" t="str">
        <f t="shared" si="0"/>
        <v>Media</v>
      </c>
      <c r="G62" s="340" t="str">
        <f t="shared" si="1"/>
        <v>Moderado</v>
      </c>
      <c r="H62" s="341" t="str">
        <f t="shared" si="2"/>
        <v>Moderado</v>
      </c>
    </row>
    <row r="63" spans="1:8" ht="165" x14ac:dyDescent="0.25">
      <c r="A63" s="333" t="str">
        <f>'CONTEXTO E IDENTIFICACIÓN'!G109</f>
        <v>Estratégico</v>
      </c>
      <c r="B63" s="205" t="str">
        <f>'CONTEXTO E IDENTIFICACIÓN'!A109</f>
        <v>R55</v>
      </c>
      <c r="C63" s="332" t="str">
        <f>'CONTEXTO E IDENTIFICACIÓN'!N109</f>
        <v>Posibilidad de pérdida Reputacional por la  calidad de la información  publicada en la ICDE  Debido a:
1. No aplicación de los  procedimientos internos  para evaluar la calidad de datos geoespaciales que se van a publicar.
 2. Falta de validación de la información con las fuentes o entidades aliadas a la ICDE que transversalmente generan cifras, datos o información relacionada con la misión de la ICDE.
3. Falta de oportunidad en la publicación de la información
4. Ausencia de una metodología que permita periódicamente estar informados a cerca de como avanza la gestión de las siete vías estratégicas de la ICDE</v>
      </c>
      <c r="D63" s="339">
        <f>'VALORACIÓN DEL CONTROL'!X274</f>
        <v>0.6</v>
      </c>
      <c r="E63" s="339">
        <f>'VALORACIÓN DEL CONTROL'!Y274</f>
        <v>0.8</v>
      </c>
      <c r="F63" s="340" t="str">
        <f t="shared" si="0"/>
        <v>Media</v>
      </c>
      <c r="G63" s="340" t="str">
        <f t="shared" si="1"/>
        <v>Mayor</v>
      </c>
      <c r="H63" s="341" t="str">
        <f t="shared" si="2"/>
        <v>Alto</v>
      </c>
    </row>
    <row r="64" spans="1:8" ht="105" x14ac:dyDescent="0.25">
      <c r="A64" s="333" t="str">
        <f>'CONTEXTO E IDENTIFICACIÓN'!G110</f>
        <v>Operativo</v>
      </c>
      <c r="B64" s="205" t="str">
        <f>'CONTEXTO E IDENTIFICACIÓN'!A110</f>
        <v>R56</v>
      </c>
      <c r="C64" s="332" t="str">
        <f>'CONTEXTO E IDENTIFICACIÓN'!N110</f>
        <v xml:space="preserve">Posibilidad de pérdida Reputacional por actos indebidos por acción u omisión para favorecer a Funcionarios o exfuncionarios en el desarrollo del proceso disciplinario debido a:
1.  deficiente o inadecuado control y seguimiento de las actuaciones llevadas a cabo en curso de los procesos disciplinarios.
2. Incumplimiento de la obligaciones de los funcionarios  comisionados por la Oficina de control Interno Disciplinario. </v>
      </c>
      <c r="D64" s="339">
        <f>'VALORACIÓN DEL CONTROL'!X278</f>
        <v>0.8</v>
      </c>
      <c r="E64" s="339">
        <f>'VALORACIÓN DEL CONTROL'!Y278</f>
        <v>0.8</v>
      </c>
      <c r="F64" s="340" t="str">
        <f t="shared" si="0"/>
        <v>Alta</v>
      </c>
      <c r="G64" s="340" t="str">
        <f t="shared" si="1"/>
        <v>Mayor</v>
      </c>
      <c r="H64" s="341" t="str">
        <f t="shared" si="2"/>
        <v>Alto</v>
      </c>
    </row>
    <row r="65" spans="1:8" ht="89.25" customHeight="1" x14ac:dyDescent="0.25">
      <c r="A65" s="333" t="str">
        <f>'CONTEXTO E IDENTIFICACIÓN'!G111</f>
        <v>De Corrupción</v>
      </c>
      <c r="B65" s="205" t="str">
        <f>'CONTEXTO E IDENTIFICACIÓN'!A111</f>
        <v>R57</v>
      </c>
      <c r="C65" s="332" t="str">
        <f>'CONTEXTO E IDENTIFICACIÓN'!N111</f>
        <v>Posibilidad de pérdida Económica y Reputacional por incumplimiento del Programa Anual de Auditorías Internas de Gestión debido a:
1. Recortes en el presupuesto de la OCI
2. Decisiones administrativas de supresión de auditorias del SGI.
3. Falta de funcionarios de planta y una alta rotación de personal contratista en la OCI.
4. Falta de competencia de los auditores internos para la ejecución de auditorías.
5. Falta de tiempo y disponibilidad del auditado
6. Falta de seguimiento permanente desde la OCI a la ejecución del programa anual de auditoria</v>
      </c>
      <c r="D65" s="339">
        <f>'VALORACIÓN DEL CONTROL'!X282</f>
        <v>0.4</v>
      </c>
      <c r="E65" s="339">
        <f>'VALORACIÓN DEL CONTROL'!Y282</f>
        <v>0.6</v>
      </c>
      <c r="F65" s="340" t="str">
        <f t="shared" si="0"/>
        <v>Baja</v>
      </c>
      <c r="G65" s="340" t="str">
        <f t="shared" si="1"/>
        <v>Moderado</v>
      </c>
      <c r="H65" s="341" t="str">
        <f t="shared" si="2"/>
        <v>Moderado</v>
      </c>
    </row>
    <row r="66" spans="1:8" ht="134.25" customHeight="1" x14ac:dyDescent="0.25">
      <c r="A66" s="333" t="str">
        <f>'CONTEXTO E IDENTIFICACIÓN'!G112</f>
        <v>Operativo</v>
      </c>
      <c r="B66" s="205" t="str">
        <f>'CONTEXTO E IDENTIFICACIÓN'!A112</f>
        <v>R58</v>
      </c>
      <c r="C66" s="332" t="str">
        <f>'CONTEXTO E IDENTIFICACIÓN'!N112</f>
        <v xml:space="preserve">Posibilidad de pérdida Reputacional por incumplimiento de alguna de las normas legales, técnicas y de la entidad durante el ejercicio de auditoria debido a a:
1. Falta de competencias y destrezas de los auditores internos para la ejecución de auditorías.
2. No contar con la información suficiente y oportuna para la realización de la Auditoria.
3. Desconocimiento por parte del auditor de las normas vigentes aplicables al proceso auditado.
4. Pérdida de la información recopilada y de trabajo de la Oficina de Control Interno.
</v>
      </c>
      <c r="D66" s="339">
        <f>'VALORACIÓN DEL CONTROL'!X286</f>
        <v>0.2</v>
      </c>
      <c r="E66" s="339">
        <f>'VALORACIÓN DEL CONTROL'!Y286</f>
        <v>0.6</v>
      </c>
      <c r="F66" s="340" t="str">
        <f t="shared" si="0"/>
        <v>Muy Baja</v>
      </c>
      <c r="G66" s="340" t="str">
        <f t="shared" si="1"/>
        <v>Moderado</v>
      </c>
      <c r="H66" s="341" t="str">
        <f t="shared" si="2"/>
        <v>Moderado</v>
      </c>
    </row>
    <row r="67" spans="1:8" ht="100.5" customHeight="1" x14ac:dyDescent="0.25">
      <c r="A67" s="333" t="str">
        <f>'CONTEXTO E IDENTIFICACIÓN'!G113</f>
        <v>De Cumplimiento</v>
      </c>
      <c r="B67" s="205" t="str">
        <f>'CONTEXTO E IDENTIFICACIÓN'!A113</f>
        <v>R59</v>
      </c>
      <c r="C67" s="332" t="str">
        <f>'CONTEXTO E IDENTIFICACIÓN'!N113</f>
        <v>Posibilidad de pérdida Reputacional por la parcialidad en los ejercicios de auditoría. debido a:
1. Falta de apropiación e interiorización del Estatuto de Auditoría Interna y Código de ética del auditor.
2. Debilidad en las competencias de los auditores e insuficiente capacitación.</v>
      </c>
      <c r="D67" s="339">
        <f>'VALORACIÓN DEL CONTROL'!X290</f>
        <v>0.4</v>
      </c>
      <c r="E67" s="339">
        <f>'VALORACIÓN DEL CONTROL'!Y290</f>
        <v>0.6</v>
      </c>
      <c r="F67" s="340" t="str">
        <f t="shared" si="0"/>
        <v>Baja</v>
      </c>
      <c r="G67" s="340" t="str">
        <f t="shared" si="1"/>
        <v>Moderado</v>
      </c>
      <c r="H67" s="341" t="str">
        <f t="shared" si="2"/>
        <v>Moderado</v>
      </c>
    </row>
    <row r="68" spans="1:8" ht="139.5" customHeight="1" x14ac:dyDescent="0.25">
      <c r="A68" s="404" t="str">
        <f>'CONTEXTO E IDENTIFICACIÓN'!G114</f>
        <v>Operativo</v>
      </c>
      <c r="B68" s="405" t="str">
        <f>'CONTEXTO E IDENTIFICACIÓN'!A114</f>
        <v>R60</v>
      </c>
      <c r="C68" s="406" t="str">
        <f>'CONTEXTO E IDENTIFICACIÓN'!N114</f>
        <v xml:space="preserve">Posibilidad de pérdida Reputacional por la Omisión y/o encubrimiento deliberado durante la revisión y verificación 
de situaciones irregulares encontradas en el proceso auditor, para favorecimiento propio o de terceros debido a:
1. Intereses particulares
2. Falta de apropiación e interiorización del Estatuto de Auditoría Interna y Código de ética del auditor.
3. Conflictos de interés presentados durante el proceso de auditoría.
4. Presión de niveles jerárquicos superiores para omitir la revisión o la verificación.
</v>
      </c>
      <c r="D68" s="407">
        <f>'VALORACIÓN DEL CONTROL'!X294</f>
        <v>0.4</v>
      </c>
      <c r="E68" s="407">
        <f>'VALORACIÓN DEL CONTROL'!Y294</f>
        <v>0.8</v>
      </c>
      <c r="F68" s="408" t="str">
        <f>+IF(D68=0,"",IF(D68&lt;=$S$13,$T$13,IF(D68&lt;=$S$12,$T$12,IF(D68&lt;=$S$11,$T$11,IF(D68&lt;=$S$10,$T$10,IF(D68&lt;=$S$9,$T$9,""))))))</f>
        <v>Baja</v>
      </c>
      <c r="G68" s="408" t="str">
        <f t="shared" si="1"/>
        <v>Mayor</v>
      </c>
      <c r="H68" s="409" t="str">
        <f t="shared" si="2"/>
        <v>Alto</v>
      </c>
    </row>
    <row r="69" spans="1:8" ht="24.75" customHeight="1" x14ac:dyDescent="0.25">
      <c r="A69" s="333">
        <f>'CONTEXTO E IDENTIFICACIÓN'!G115</f>
        <v>0</v>
      </c>
      <c r="B69" s="205" t="str">
        <f>'CONTEXTO E IDENTIFICACIÓN'!A115</f>
        <v>R61</v>
      </c>
      <c r="C69" s="332" t="str">
        <f>'CONTEXTO E IDENTIFICACIÓN'!N115</f>
        <v>Posibilidad de pérdida Reputacional por la  calidad de la información  publicada en la ICDE  Debido a:
1. No aplicación de los  procedimientos internos  para evaluar la calidad de datos geoespaciales que se van a publicar.
 2. Falta de validación de la información con las fuentes o entidades aliadas a la ICDE que transversalmente generan cifras, datos o información relacionada con la misión de la ICDE.
3. Falta de oportunidad en la publicación de la información
4. Ausencia de una metodología que permita periódicamente estar informados a cerca de como avanza la gestión de las siete vías estratégicas de la ICDE</v>
      </c>
      <c r="D69" s="339">
        <f>'VALORACIÓN DEL CONTROL'!X298</f>
        <v>0.4</v>
      </c>
      <c r="E69" s="339">
        <f>'VALORACIÓN DEL CONTROL'!Y298</f>
        <v>0.8</v>
      </c>
      <c r="F69" s="340" t="str">
        <f t="shared" ref="F69:F73" si="3">+IF(D69=0,"",IF(D69&lt;=$S$13,$T$13,IF(D69&lt;=$S$12,$T$12,IF(D69&lt;=$S$11,$T$11,IF(D69&lt;=$S$10,$T$10,IF(D69&lt;=$S$9,$T$9,""))))))</f>
        <v>Baja</v>
      </c>
      <c r="G69" s="340" t="str">
        <f t="shared" ref="G69:G73" si="4">+IF(E69=0,"",IF(E69&lt;=$U$7,$U$8,IF(E69&lt;=$V$7,$V$8,IF(E69&lt;=$W$7,$W$8,IF(E69&lt;=$X$7,$X$8,IF(E69&lt;=$Y$7,$Y$8,""))))))</f>
        <v>Mayor</v>
      </c>
      <c r="H69" s="341" t="str">
        <f t="shared" ref="H69:H73" si="5">+IF(F69=$T$9,IF(G69=$U$8,$U$9,IF(G69=$V$8,$V$9,IF(G69=$W$8,$W$9,IF(G69=$X$8,$X$9,IF(G69=$Y$8,$Y$9))))),IF(F69=$T$10,IF(G69=$U$8,$U$10,IF(G69=$V$8,$V$10,IF(G69=$W$8,$W$10,IF(G69=$X$8,$X$10,IF(G69=$Y$8,$Y$10))))),IF(F69=$T$11,IF(G69=$U$8,$U$11,IF(G69=$V$8,$V$11,IF(G69=$W$8,$W$11,IF(G69=$X$8,$X$11,IF(G69=$Y$8,$Y$11))))),IF(F69=$T$12,IF(G69=$U$8,$U$12,IF(G69=$V$8,$V$12,IF(G69=$W$8,$W$12,IF(G69=$X$8,$X$12,IF(G69=$Y$8,$Y$12))))),IF(F69=$T$13,IF(G69=$U$8,$U$13,IF(G69=$V$8,$V$13,IF(G69=$W$8,$W$13,IF(G69=$X$8,$X$13,IF(G69=$Y$8,$Y$13))))),"")))))</f>
        <v>Alto</v>
      </c>
    </row>
    <row r="70" spans="1:8" ht="18" customHeight="1" x14ac:dyDescent="0.25">
      <c r="A70" s="333">
        <f>'CONTEXTO E IDENTIFICACIÓN'!G116</f>
        <v>0</v>
      </c>
      <c r="B70" s="205" t="str">
        <f>'CONTEXTO E IDENTIFICACIÓN'!A116</f>
        <v>R62</v>
      </c>
      <c r="C70" s="332" t="str">
        <f>'CONTEXTO E IDENTIFICACIÓN'!N116</f>
        <v xml:space="preserve">  </v>
      </c>
      <c r="D70" s="339">
        <f>'VALORACIÓN DEL CONTROL'!X302</f>
        <v>0</v>
      </c>
      <c r="E70" s="339">
        <f>'VALORACIÓN DEL CONTROL'!Y302</f>
        <v>0</v>
      </c>
      <c r="F70" s="340" t="str">
        <f t="shared" si="3"/>
        <v/>
      </c>
      <c r="G70" s="340" t="str">
        <f t="shared" si="4"/>
        <v/>
      </c>
      <c r="H70" s="341" t="str">
        <f t="shared" si="5"/>
        <v/>
      </c>
    </row>
    <row r="71" spans="1:8" ht="17.25" customHeight="1" x14ac:dyDescent="0.25">
      <c r="A71" s="333" t="str">
        <f>'CONTEXTO E IDENTIFICACIÓN'!G117</f>
        <v>Operativo</v>
      </c>
      <c r="B71" s="205" t="str">
        <f>'CONTEXTO E IDENTIFICACIÓN'!A117</f>
        <v>R63</v>
      </c>
      <c r="C71" s="332" t="str">
        <f>'CONTEXTO E IDENTIFICACIÓN'!N117</f>
        <v>Posibilidad de pérdida Reputacional  por la inoportunidad o imprecisión en la  difusión de la información de la gestión institucional debido a:
1. Desconocimiento de los procedimientos
2. Incumplimiento de  los lineamientos dados por la oficina de difusión y mercadeo
3. Planeación inadecuada de las actividades.
4. Inoportunidad en la invitación para participación en eventos.</v>
      </c>
      <c r="D71" s="339">
        <f>'VALORACIÓN DEL CONTROL'!X306</f>
        <v>0</v>
      </c>
      <c r="E71" s="339">
        <f>'VALORACIÓN DEL CONTROL'!Y306</f>
        <v>0</v>
      </c>
      <c r="F71" s="340" t="str">
        <f t="shared" si="3"/>
        <v/>
      </c>
      <c r="G71" s="340" t="str">
        <f t="shared" si="4"/>
        <v/>
      </c>
      <c r="H71" s="341" t="str">
        <f t="shared" si="5"/>
        <v/>
      </c>
    </row>
    <row r="72" spans="1:8" ht="18.75" customHeight="1" x14ac:dyDescent="0.25">
      <c r="A72" s="333">
        <f>'CONTEXTO E IDENTIFICACIÓN'!G118</f>
        <v>0</v>
      </c>
      <c r="B72" s="205" t="str">
        <f>'CONTEXTO E IDENTIFICACIÓN'!A118</f>
        <v>R64</v>
      </c>
      <c r="C72" s="332" t="str">
        <f>'CONTEXTO E IDENTIFICACIÓN'!N118</f>
        <v xml:space="preserve">  </v>
      </c>
      <c r="D72" s="339">
        <f>'VALORACIÓN DEL CONTROL'!X310</f>
        <v>0</v>
      </c>
      <c r="E72" s="339">
        <f>'VALORACIÓN DEL CONTROL'!Y310</f>
        <v>0</v>
      </c>
      <c r="F72" s="340" t="str">
        <f t="shared" si="3"/>
        <v/>
      </c>
      <c r="G72" s="340" t="str">
        <f t="shared" si="4"/>
        <v/>
      </c>
      <c r="H72" s="341" t="str">
        <f t="shared" si="5"/>
        <v/>
      </c>
    </row>
    <row r="73" spans="1:8" ht="16.5" customHeight="1" thickBot="1" x14ac:dyDescent="0.3">
      <c r="A73" s="334">
        <f>'CONTEXTO E IDENTIFICACIÓN'!G119</f>
        <v>0</v>
      </c>
      <c r="B73" s="208" t="str">
        <f>'CONTEXTO E IDENTIFICACIÓN'!A119</f>
        <v>R65</v>
      </c>
      <c r="C73" s="335" t="str">
        <f>'CONTEXTO E IDENTIFICACIÓN'!N119</f>
        <v xml:space="preserve">  </v>
      </c>
      <c r="D73" s="342">
        <f>'VALORACIÓN DEL CONTROL'!X314</f>
        <v>0</v>
      </c>
      <c r="E73" s="342">
        <f>'VALORACIÓN DEL CONTROL'!Y314</f>
        <v>0</v>
      </c>
      <c r="F73" s="343" t="str">
        <f t="shared" si="3"/>
        <v/>
      </c>
      <c r="G73" s="343" t="str">
        <f t="shared" si="4"/>
        <v/>
      </c>
      <c r="H73" s="344" t="str">
        <f t="shared" si="5"/>
        <v/>
      </c>
    </row>
  </sheetData>
  <autoFilter ref="A8:H8" xr:uid="{00000000-0009-0000-0000-000007000000}"/>
  <mergeCells count="8">
    <mergeCell ref="J9:J13"/>
    <mergeCell ref="U6:Y6"/>
    <mergeCell ref="R9:R13"/>
    <mergeCell ref="F7:H7"/>
    <mergeCell ref="B5:D5"/>
    <mergeCell ref="E2:P5"/>
    <mergeCell ref="J6:P6"/>
    <mergeCell ref="L7:P7"/>
  </mergeCells>
  <conditionalFormatting sqref="F9:H73">
    <cfRule type="cellIs" dxfId="11" priority="1" operator="equal">
      <formula>"Moderado"</formula>
    </cfRule>
    <cfRule type="cellIs" dxfId="10" priority="2" operator="equal">
      <formula>"Media"</formula>
    </cfRule>
    <cfRule type="cellIs" dxfId="9" priority="3" operator="equal">
      <formula>"Alta"</formula>
    </cfRule>
    <cfRule type="cellIs" dxfId="8" priority="4" operator="equal">
      <formula>"Alto"</formula>
    </cfRule>
    <cfRule type="cellIs" dxfId="7" priority="5" operator="equal">
      <formula>"Extremo"</formula>
    </cfRule>
    <cfRule type="cellIs" dxfId="6" priority="6" operator="equal">
      <formula>"Muy Alta"</formula>
    </cfRule>
    <cfRule type="cellIs" dxfId="5" priority="7" operator="equal">
      <formula>"Mayor"</formula>
    </cfRule>
    <cfRule type="cellIs" dxfId="4" priority="8" operator="equal">
      <formula>"Moderado"</formula>
    </cfRule>
    <cfRule type="cellIs" dxfId="3" priority="9" operator="equal">
      <formula>"Muy Baja"</formula>
    </cfRule>
    <cfRule type="cellIs" dxfId="2" priority="10" operator="equal">
      <formula>"Baja"</formula>
    </cfRule>
    <cfRule type="cellIs" dxfId="1" priority="11" operator="equal">
      <formula>"Baja"</formula>
    </cfRule>
    <cfRule type="cellIs" dxfId="0" priority="12" operator="equal">
      <formula>"Catastrófico"</formula>
    </cfRule>
  </conditionalFormatting>
  <hyperlinks>
    <hyperlink ref="A1" location="OPCIONES!A1" display="OPCIONES" xr:uid="{00000000-0004-0000-0700-000000000000}"/>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4:G11"/>
  <sheetViews>
    <sheetView workbookViewId="0">
      <selection activeCell="G13" sqref="G13"/>
    </sheetView>
  </sheetViews>
  <sheetFormatPr baseColWidth="10" defaultRowHeight="15" x14ac:dyDescent="0.25"/>
  <cols>
    <col min="2" max="2" width="12" customWidth="1"/>
    <col min="3" max="7" width="14.28515625" customWidth="1"/>
  </cols>
  <sheetData>
    <row r="4" spans="1:7" x14ac:dyDescent="0.25">
      <c r="C4" s="19"/>
      <c r="D4" s="19"/>
      <c r="E4" s="19"/>
      <c r="F4" s="19"/>
      <c r="G4" s="19"/>
    </row>
    <row r="5" spans="1:7" x14ac:dyDescent="0.25">
      <c r="A5">
        <v>5</v>
      </c>
      <c r="B5" t="s">
        <v>238</v>
      </c>
      <c r="C5" s="22" t="str">
        <f>CONCATENATE($A$5,C11)</f>
        <v>51</v>
      </c>
      <c r="D5" s="22" t="str">
        <f>CONCATENATE($A$5,D11)</f>
        <v>52</v>
      </c>
      <c r="E5" s="23" t="str">
        <f>CONCATENATE($A$5,E11)</f>
        <v>53</v>
      </c>
      <c r="F5" s="23" t="str">
        <f>CONCATENATE($A$5,F11)</f>
        <v>54</v>
      </c>
      <c r="G5" s="23" t="str">
        <f>CONCATENATE($A$5,G11)</f>
        <v>55</v>
      </c>
    </row>
    <row r="6" spans="1:7" x14ac:dyDescent="0.25">
      <c r="A6">
        <v>4</v>
      </c>
      <c r="B6" t="s">
        <v>239</v>
      </c>
      <c r="C6" s="21" t="str">
        <f>CONCATENATE($A$6,C11)</f>
        <v>41</v>
      </c>
      <c r="D6" s="22" t="str">
        <f>CONCATENATE($A$6,D11)</f>
        <v>42</v>
      </c>
      <c r="E6" s="22" t="str">
        <f>CONCATENATE($A$6,E11)</f>
        <v>43</v>
      </c>
      <c r="F6" s="23" t="str">
        <f>CONCATENATE($A$6,F11)</f>
        <v>44</v>
      </c>
      <c r="G6" s="23" t="str">
        <f>CONCATENATE($A$6,G11)</f>
        <v>45</v>
      </c>
    </row>
    <row r="7" spans="1:7" x14ac:dyDescent="0.25">
      <c r="A7">
        <v>3</v>
      </c>
      <c r="B7" t="s">
        <v>240</v>
      </c>
      <c r="C7" s="20" t="str">
        <f>CONCATENATE($A$7,C11)</f>
        <v>31</v>
      </c>
      <c r="D7" s="21" t="str">
        <f>CONCATENATE($A$7,D11)</f>
        <v>32</v>
      </c>
      <c r="E7" s="22" t="str">
        <f>CONCATENATE($A$7,E11)</f>
        <v>33</v>
      </c>
      <c r="F7" s="23" t="str">
        <f>CONCATENATE($A$7,F11)</f>
        <v>34</v>
      </c>
      <c r="G7" s="23" t="str">
        <f>CONCATENATE($A$7,G11)</f>
        <v>35</v>
      </c>
    </row>
    <row r="8" spans="1:7" x14ac:dyDescent="0.25">
      <c r="A8">
        <v>2</v>
      </c>
      <c r="B8" t="s">
        <v>241</v>
      </c>
      <c r="C8" s="20" t="str">
        <f>CONCATENATE($A$8,C11)</f>
        <v>21</v>
      </c>
      <c r="D8" s="20" t="str">
        <f>CONCATENATE($A$8,D11)</f>
        <v>22</v>
      </c>
      <c r="E8" s="21" t="str">
        <f>CONCATENATE($A$8,E11)</f>
        <v>23</v>
      </c>
      <c r="F8" s="22" t="str">
        <f>CONCATENATE($A$8,F11)</f>
        <v>24</v>
      </c>
      <c r="G8" s="23" t="str">
        <f>CONCATENATE($A$8,G11)</f>
        <v>25</v>
      </c>
    </row>
    <row r="9" spans="1:7" x14ac:dyDescent="0.25">
      <c r="A9">
        <v>1</v>
      </c>
      <c r="B9" t="s">
        <v>242</v>
      </c>
      <c r="C9" s="20" t="str">
        <f>CONCATENATE($A$9,C11)</f>
        <v>11</v>
      </c>
      <c r="D9" s="20" t="str">
        <f>CONCATENATE($A$9,D11)</f>
        <v>12</v>
      </c>
      <c r="E9" s="21" t="str">
        <f>CONCATENATE($A$9,E11)</f>
        <v>13</v>
      </c>
      <c r="F9" s="22" t="str">
        <f>CONCATENATE($A$9,F11)</f>
        <v>14</v>
      </c>
      <c r="G9" s="23" t="str">
        <f>CONCATENATE($A$9,G11)</f>
        <v>15</v>
      </c>
    </row>
    <row r="10" spans="1:7" x14ac:dyDescent="0.25">
      <c r="C10" s="19" t="s">
        <v>243</v>
      </c>
      <c r="D10" s="19" t="s">
        <v>244</v>
      </c>
      <c r="E10" s="19" t="s">
        <v>112</v>
      </c>
      <c r="F10" s="19" t="s">
        <v>245</v>
      </c>
      <c r="G10" s="19" t="s">
        <v>246</v>
      </c>
    </row>
    <row r="11" spans="1:7" x14ac:dyDescent="0.25">
      <c r="C11" s="19">
        <v>1</v>
      </c>
      <c r="D11" s="19">
        <v>2</v>
      </c>
      <c r="E11" s="19">
        <v>3</v>
      </c>
      <c r="F11" s="19">
        <v>4</v>
      </c>
      <c r="G11" s="19">
        <v>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vt:i4>
      </vt:variant>
    </vt:vector>
  </HeadingPairs>
  <TitlesOfParts>
    <vt:vector size="16" baseType="lpstr">
      <vt:lpstr>MENU</vt:lpstr>
      <vt:lpstr>OPCIONES</vt:lpstr>
      <vt:lpstr>INICIO</vt:lpstr>
      <vt:lpstr>CONTEXTO E IDENTIFICACIÓN</vt:lpstr>
      <vt:lpstr>PROB E IMPACTO INHERENTE</vt:lpstr>
      <vt:lpstr>MAPA DE CALOR INHERENTE</vt:lpstr>
      <vt:lpstr>VALORACIÓN DEL CONTROL</vt:lpstr>
      <vt:lpstr>MAPA DE CALOR RESIDUAL</vt:lpstr>
      <vt:lpstr>Mapa de calor</vt:lpstr>
      <vt:lpstr>OBJ_PRO</vt:lpstr>
      <vt:lpstr>MAPAS INHERENTE Y RESIDUAL</vt:lpstr>
      <vt:lpstr>FÓRMULAS</vt:lpstr>
      <vt:lpstr>'CONTEXTO E IDENTIFICACIÓN'!Área_de_impresión</vt:lpstr>
      <vt:lpstr>INICIO!Área_de_impresión</vt:lpstr>
      <vt:lpstr>'VALORACIÓN DEL CONTROL'!Área_de_impresión</vt:lpstr>
      <vt:lpstr>'CONTEXTO E IDENTIFICACIÓN'!Criterios</vt:lpstr>
    </vt:vector>
  </TitlesOfParts>
  <Manager>David Leonardo Caro</Manager>
  <Company>IGAC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Riesgos Institucionales IGAC 2021</dc:title>
  <dc:creator>dlcarop</dc:creator>
  <cp:keywords>Matriz de riesgos</cp:keywords>
  <cp:lastModifiedBy>DIEGO FERNANDO CASTIBLANCO SALAS</cp:lastModifiedBy>
  <cp:revision>1</cp:revision>
  <cp:lastPrinted>2020-08-31T19:39:24Z</cp:lastPrinted>
  <dcterms:created xsi:type="dcterms:W3CDTF">2019-10-25T02:25:03Z</dcterms:created>
  <dcterms:modified xsi:type="dcterms:W3CDTF">2022-01-28T19:23:56Z</dcterms:modified>
  <cp:version>1</cp:version>
</cp:coreProperties>
</file>