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Ignacio Landazuri\A PLANEACION\PPTO GASTOS\Ejecuciones 2020\Nivel Decreto\"/>
    </mc:Choice>
  </mc:AlternateContent>
  <bookViews>
    <workbookView xWindow="0" yWindow="0" windowWidth="20460" windowHeight="7755" firstSheet="2" activeTab="2"/>
  </bookViews>
  <sheets>
    <sheet name="archivo" sheetId="1" state="hidden" r:id="rId1"/>
    <sheet name="Ejecucion" sheetId="2" state="hidden" r:id="rId2"/>
    <sheet name="Ejec" sheetId="3" r:id="rId3"/>
  </sheets>
  <definedNames>
    <definedName name="_xlnm._FilterDatabase" localSheetId="0" hidden="1">archivo!$A$4:$AB$41</definedName>
    <definedName name="_xlnm.Print_Area" localSheetId="2">Ejec!$A$5:$R$57</definedName>
    <definedName name="_xlnm.Print_Area" localSheetId="1">Ejecucion!$A$1:$S$61</definedName>
    <definedName name="_xlnm.Print_Titles" localSheetId="2">Ejec!$1:$4</definedName>
  </definedNames>
  <calcPr calcId="152511"/>
</workbook>
</file>

<file path=xl/calcChain.xml><?xml version="1.0" encoding="utf-8"?>
<calcChain xmlns="http://schemas.openxmlformats.org/spreadsheetml/2006/main">
  <c r="Q51" i="3" l="1"/>
  <c r="Q49" i="3" s="1"/>
  <c r="Q50" i="3"/>
  <c r="Q48" i="3"/>
  <c r="Q47" i="3"/>
  <c r="Q46" i="3"/>
  <c r="Q45" i="3"/>
  <c r="Q44" i="3"/>
  <c r="Q42" i="3"/>
  <c r="Q41" i="3"/>
  <c r="Q39" i="3"/>
  <c r="Q38" i="3"/>
  <c r="Q37" i="3"/>
  <c r="Q54" i="3" s="1"/>
  <c r="Q36" i="3"/>
  <c r="Q34" i="3"/>
  <c r="Q33" i="3"/>
  <c r="Q31" i="3"/>
  <c r="Q30" i="3"/>
  <c r="Q29" i="3"/>
  <c r="Q28" i="3"/>
  <c r="Q24" i="3"/>
  <c r="Q23" i="3"/>
  <c r="Q22" i="3"/>
  <c r="Q20" i="3"/>
  <c r="Q19" i="3"/>
  <c r="Q18" i="3"/>
  <c r="Q16" i="3"/>
  <c r="Q15" i="3"/>
  <c r="Q14" i="3" s="1"/>
  <c r="Q13" i="3"/>
  <c r="Q12" i="3"/>
  <c r="Q11" i="3"/>
  <c r="Q32" i="3"/>
  <c r="O51" i="3"/>
  <c r="P51" i="3" s="1"/>
  <c r="O50" i="3"/>
  <c r="O48" i="3"/>
  <c r="O47" i="3"/>
  <c r="O46" i="3"/>
  <c r="P46" i="3" s="1"/>
  <c r="O45" i="3"/>
  <c r="O44" i="3"/>
  <c r="O42" i="3"/>
  <c r="O41" i="3"/>
  <c r="P41" i="3" s="1"/>
  <c r="O39" i="3"/>
  <c r="O38" i="3"/>
  <c r="O37" i="3"/>
  <c r="O36" i="3"/>
  <c r="O34" i="3"/>
  <c r="O33" i="3"/>
  <c r="O31" i="3"/>
  <c r="O30" i="3"/>
  <c r="P30" i="3" s="1"/>
  <c r="O29" i="3"/>
  <c r="O28" i="3"/>
  <c r="O24" i="3"/>
  <c r="O23" i="3"/>
  <c r="O22" i="3"/>
  <c r="O20" i="3"/>
  <c r="O19" i="3"/>
  <c r="O18" i="3"/>
  <c r="P18" i="3" s="1"/>
  <c r="O16" i="3"/>
  <c r="O15" i="3"/>
  <c r="O13" i="3"/>
  <c r="O12" i="3"/>
  <c r="P12" i="3" s="1"/>
  <c r="O11" i="3"/>
  <c r="L51" i="3"/>
  <c r="L50" i="3"/>
  <c r="L48" i="3"/>
  <c r="L47" i="3"/>
  <c r="L46" i="3"/>
  <c r="L45" i="3"/>
  <c r="L44" i="3"/>
  <c r="L42" i="3"/>
  <c r="L41" i="3"/>
  <c r="L39" i="3"/>
  <c r="L38" i="3"/>
  <c r="L55" i="3" s="1"/>
  <c r="L37" i="3"/>
  <c r="L54" i="3" s="1"/>
  <c r="L36" i="3"/>
  <c r="L34" i="3"/>
  <c r="L33" i="3"/>
  <c r="L31" i="3"/>
  <c r="L30" i="3"/>
  <c r="L29" i="3"/>
  <c r="L28" i="3"/>
  <c r="L24" i="3"/>
  <c r="L23" i="3"/>
  <c r="L22" i="3"/>
  <c r="L20" i="3"/>
  <c r="L19" i="3"/>
  <c r="L18" i="3"/>
  <c r="L16" i="3"/>
  <c r="L15" i="3"/>
  <c r="L13" i="3"/>
  <c r="L12" i="3"/>
  <c r="L11" i="3"/>
  <c r="K51" i="3"/>
  <c r="K50" i="3"/>
  <c r="K48" i="3"/>
  <c r="K47" i="3"/>
  <c r="K46" i="3"/>
  <c r="K45" i="3"/>
  <c r="K44" i="3"/>
  <c r="K42" i="3"/>
  <c r="K41" i="3"/>
  <c r="K39" i="3"/>
  <c r="K38" i="3"/>
  <c r="K55" i="3" s="1"/>
  <c r="K37" i="3"/>
  <c r="K54" i="3" s="1"/>
  <c r="K36" i="3"/>
  <c r="K34" i="3"/>
  <c r="K33" i="3"/>
  <c r="K31" i="3"/>
  <c r="K30" i="3"/>
  <c r="K29" i="3"/>
  <c r="K28" i="3"/>
  <c r="K24" i="3"/>
  <c r="K23" i="3"/>
  <c r="K22" i="3"/>
  <c r="K20" i="3"/>
  <c r="K19" i="3"/>
  <c r="K18" i="3"/>
  <c r="K16" i="3"/>
  <c r="K15" i="3"/>
  <c r="K13" i="3"/>
  <c r="K12" i="3"/>
  <c r="K11" i="3"/>
  <c r="K32" i="3"/>
  <c r="I51" i="3"/>
  <c r="I50" i="3"/>
  <c r="I48" i="3"/>
  <c r="I47" i="3"/>
  <c r="I46" i="3"/>
  <c r="I45" i="3"/>
  <c r="I44" i="3"/>
  <c r="I42" i="3"/>
  <c r="N42" i="3" s="1"/>
  <c r="I41" i="3"/>
  <c r="I39" i="3"/>
  <c r="I38" i="3"/>
  <c r="I55" i="3" s="1"/>
  <c r="I37" i="3"/>
  <c r="I36" i="3"/>
  <c r="I34" i="3"/>
  <c r="I33" i="3"/>
  <c r="I31" i="3"/>
  <c r="I30" i="3"/>
  <c r="I29" i="3"/>
  <c r="I28" i="3"/>
  <c r="I24" i="3"/>
  <c r="I23" i="3"/>
  <c r="I22" i="3"/>
  <c r="I20" i="3"/>
  <c r="I19" i="3"/>
  <c r="I18" i="3"/>
  <c r="I16" i="3"/>
  <c r="I15" i="3"/>
  <c r="I13" i="3"/>
  <c r="N13" i="3" s="1"/>
  <c r="I12" i="3"/>
  <c r="I11" i="3"/>
  <c r="H51" i="3"/>
  <c r="H50" i="3"/>
  <c r="H48" i="3"/>
  <c r="J48" i="3" s="1"/>
  <c r="H47" i="3"/>
  <c r="H46" i="3"/>
  <c r="H45" i="3"/>
  <c r="R45" i="3" s="1"/>
  <c r="H44" i="3"/>
  <c r="P44" i="3" s="1"/>
  <c r="H42" i="3"/>
  <c r="H41" i="3"/>
  <c r="R41" i="3" s="1"/>
  <c r="H39" i="3"/>
  <c r="H38" i="3"/>
  <c r="H55" i="3" s="1"/>
  <c r="H37" i="3"/>
  <c r="H36" i="3"/>
  <c r="M36" i="3" s="1"/>
  <c r="H34" i="3"/>
  <c r="H33" i="3"/>
  <c r="H31" i="3"/>
  <c r="H30" i="3"/>
  <c r="H29" i="3"/>
  <c r="R29" i="3" s="1"/>
  <c r="H28" i="3"/>
  <c r="P28" i="3" s="1"/>
  <c r="H24" i="3"/>
  <c r="H23" i="3"/>
  <c r="M23" i="3" s="1"/>
  <c r="H22" i="3"/>
  <c r="H20" i="3"/>
  <c r="J20" i="3" s="1"/>
  <c r="H19" i="3"/>
  <c r="H18" i="3"/>
  <c r="H16" i="3"/>
  <c r="H15" i="3"/>
  <c r="P15" i="3" s="1"/>
  <c r="H13" i="3"/>
  <c r="H12" i="3"/>
  <c r="R12" i="3" s="1"/>
  <c r="H11" i="3"/>
  <c r="R31" i="3" l="1"/>
  <c r="R42" i="3"/>
  <c r="M55" i="3"/>
  <c r="L53" i="3"/>
  <c r="L57" i="3" s="1"/>
  <c r="L59" i="3" s="1"/>
  <c r="L56" i="3"/>
  <c r="R13" i="3"/>
  <c r="R47" i="3"/>
  <c r="R19" i="3"/>
  <c r="N15" i="3"/>
  <c r="N28" i="3"/>
  <c r="N44" i="3"/>
  <c r="N48" i="3"/>
  <c r="J55" i="3"/>
  <c r="M11" i="3"/>
  <c r="H53" i="3"/>
  <c r="R16" i="3"/>
  <c r="H56" i="3"/>
  <c r="M56" i="3" s="1"/>
  <c r="M22" i="3"/>
  <c r="M39" i="3"/>
  <c r="N37" i="3"/>
  <c r="N54" i="3" s="1"/>
  <c r="I54" i="3"/>
  <c r="M18" i="3"/>
  <c r="L49" i="3"/>
  <c r="P13" i="3"/>
  <c r="P19" i="3"/>
  <c r="P24" i="3"/>
  <c r="P31" i="3"/>
  <c r="P37" i="3"/>
  <c r="O54" i="3"/>
  <c r="P42" i="3"/>
  <c r="P47" i="3"/>
  <c r="R20" i="3"/>
  <c r="R28" i="3"/>
  <c r="R33" i="3"/>
  <c r="R38" i="3"/>
  <c r="Q55" i="3"/>
  <c r="R55" i="3" s="1"/>
  <c r="R44" i="3"/>
  <c r="R48" i="3"/>
  <c r="K53" i="3"/>
  <c r="K56" i="3"/>
  <c r="O49" i="3"/>
  <c r="P49" i="3" s="1"/>
  <c r="P20" i="3"/>
  <c r="P38" i="3"/>
  <c r="O55" i="3"/>
  <c r="P55" i="3" s="1"/>
  <c r="R11" i="3"/>
  <c r="Q53" i="3"/>
  <c r="Q56" i="3"/>
  <c r="R22" i="3"/>
  <c r="R34" i="3"/>
  <c r="R39" i="3"/>
  <c r="R50" i="3"/>
  <c r="R24" i="3"/>
  <c r="R37" i="3"/>
  <c r="H54" i="3"/>
  <c r="M54" i="3" s="1"/>
  <c r="N11" i="3"/>
  <c r="I53" i="3"/>
  <c r="N16" i="3"/>
  <c r="I56" i="3"/>
  <c r="N29" i="3"/>
  <c r="N34" i="3"/>
  <c r="N45" i="3"/>
  <c r="N50" i="3"/>
  <c r="L14" i="3"/>
  <c r="L32" i="3"/>
  <c r="O53" i="3"/>
  <c r="P16" i="3"/>
  <c r="O56" i="3"/>
  <c r="P22" i="3"/>
  <c r="P29" i="3"/>
  <c r="P34" i="3"/>
  <c r="P39" i="3"/>
  <c r="P45" i="3"/>
  <c r="P50" i="3"/>
  <c r="R18" i="3"/>
  <c r="R23" i="3"/>
  <c r="R30" i="3"/>
  <c r="R36" i="3"/>
  <c r="R46" i="3"/>
  <c r="M12" i="3"/>
  <c r="M30" i="3"/>
  <c r="M41" i="3"/>
  <c r="M46" i="3"/>
  <c r="M51" i="3"/>
  <c r="P11" i="3"/>
  <c r="P23" i="3"/>
  <c r="P36" i="3"/>
  <c r="P48" i="3"/>
  <c r="J12" i="3"/>
  <c r="J18" i="3"/>
  <c r="J23" i="3"/>
  <c r="J30" i="3"/>
  <c r="N36" i="3"/>
  <c r="J41" i="3"/>
  <c r="J46" i="3"/>
  <c r="J51" i="3"/>
  <c r="L43" i="3"/>
  <c r="L10" i="3"/>
  <c r="L17" i="3"/>
  <c r="L21" i="3"/>
  <c r="M31" i="3"/>
  <c r="L35" i="3"/>
  <c r="L40" i="3"/>
  <c r="M47" i="3"/>
  <c r="O14" i="3"/>
  <c r="O27" i="3"/>
  <c r="O32" i="3"/>
  <c r="O43" i="3"/>
  <c r="P33" i="3"/>
  <c r="H49" i="3"/>
  <c r="R49" i="3" s="1"/>
  <c r="J19" i="3"/>
  <c r="J24" i="3"/>
  <c r="J31" i="3"/>
  <c r="J47" i="3"/>
  <c r="M20" i="3"/>
  <c r="M38" i="3"/>
  <c r="M44" i="3"/>
  <c r="M48" i="3"/>
  <c r="Q27" i="3"/>
  <c r="Q43" i="3"/>
  <c r="R51" i="3"/>
  <c r="M16" i="3"/>
  <c r="M29" i="3"/>
  <c r="M34" i="3"/>
  <c r="M45" i="3"/>
  <c r="M50" i="3"/>
  <c r="R15" i="3"/>
  <c r="J36" i="3"/>
  <c r="N19" i="3"/>
  <c r="N23" i="3"/>
  <c r="L27" i="3"/>
  <c r="J37" i="3"/>
  <c r="M15" i="3"/>
  <c r="M19" i="3"/>
  <c r="M28" i="3"/>
  <c r="N12" i="3"/>
  <c r="N20" i="3"/>
  <c r="N24" i="3"/>
  <c r="N33" i="3"/>
  <c r="N41" i="3"/>
  <c r="I27" i="3"/>
  <c r="J38" i="3"/>
  <c r="K14" i="3"/>
  <c r="M24" i="3"/>
  <c r="M33" i="3"/>
  <c r="M37" i="3"/>
  <c r="N30" i="3"/>
  <c r="N38" i="3"/>
  <c r="N55" i="3" s="1"/>
  <c r="N46" i="3"/>
  <c r="H14" i="3"/>
  <c r="H27" i="3"/>
  <c r="H32" i="3"/>
  <c r="M32" i="3" s="1"/>
  <c r="H43" i="3"/>
  <c r="M43" i="3" s="1"/>
  <c r="J11" i="3"/>
  <c r="I14" i="3"/>
  <c r="J22" i="3"/>
  <c r="J29" i="3"/>
  <c r="J34" i="3"/>
  <c r="J39" i="3"/>
  <c r="J45" i="3"/>
  <c r="I49" i="3"/>
  <c r="K27" i="3"/>
  <c r="K43" i="3"/>
  <c r="K49" i="3"/>
  <c r="O40" i="3"/>
  <c r="M13" i="3"/>
  <c r="M42" i="3"/>
  <c r="N18" i="3"/>
  <c r="N22" i="3"/>
  <c r="N31" i="3"/>
  <c r="N39" i="3"/>
  <c r="N47" i="3"/>
  <c r="N51" i="3"/>
  <c r="J28" i="3"/>
  <c r="I32" i="3"/>
  <c r="K17" i="3"/>
  <c r="K40" i="3"/>
  <c r="Q10" i="3"/>
  <c r="Q21" i="3"/>
  <c r="Q35" i="3"/>
  <c r="R35" i="3" s="1"/>
  <c r="Q40" i="3"/>
  <c r="J33" i="3"/>
  <c r="I43" i="3"/>
  <c r="I10" i="3"/>
  <c r="N10" i="3" s="1"/>
  <c r="I17" i="3"/>
  <c r="I21" i="3"/>
  <c r="I35" i="3"/>
  <c r="I40" i="3"/>
  <c r="N40" i="3" s="1"/>
  <c r="J13" i="3"/>
  <c r="J42" i="3"/>
  <c r="J50" i="3"/>
  <c r="J15" i="3"/>
  <c r="J44" i="3"/>
  <c r="K10" i="3"/>
  <c r="K21" i="3"/>
  <c r="K35" i="3"/>
  <c r="Q17" i="3"/>
  <c r="J16" i="3"/>
  <c r="O10" i="3"/>
  <c r="O17" i="3"/>
  <c r="P17" i="3" s="1"/>
  <c r="O21" i="3"/>
  <c r="O35" i="3"/>
  <c r="H10" i="3"/>
  <c r="M10" i="3" s="1"/>
  <c r="H21" i="3"/>
  <c r="M21" i="3" s="1"/>
  <c r="H17" i="3"/>
  <c r="H35" i="3"/>
  <c r="M35" i="3" s="1"/>
  <c r="H40" i="3"/>
  <c r="M40" i="3" s="1"/>
  <c r="R63" i="2"/>
  <c r="N63" i="2"/>
  <c r="L63" i="2"/>
  <c r="J63" i="2"/>
  <c r="H63" i="2"/>
  <c r="H32" i="2"/>
  <c r="H58" i="2" s="1"/>
  <c r="I63" i="2"/>
  <c r="R32" i="2"/>
  <c r="R58" i="2" s="1"/>
  <c r="N32" i="2"/>
  <c r="N58" i="2" s="1"/>
  <c r="L32" i="2"/>
  <c r="L58" i="2" s="1"/>
  <c r="J32" i="2"/>
  <c r="J58" i="2" s="1"/>
  <c r="I32" i="2"/>
  <c r="I58" i="2" s="1"/>
  <c r="R18" i="2"/>
  <c r="N18" i="2"/>
  <c r="L18" i="2"/>
  <c r="J18" i="2"/>
  <c r="I18" i="2"/>
  <c r="S18" i="2" s="1"/>
  <c r="H18" i="2"/>
  <c r="L13" i="2"/>
  <c r="J13" i="2"/>
  <c r="R13" i="2"/>
  <c r="N13" i="2"/>
  <c r="I13" i="2"/>
  <c r="H13" i="2"/>
  <c r="P32" i="3" l="1"/>
  <c r="M17" i="3"/>
  <c r="P56" i="3"/>
  <c r="R56" i="3"/>
  <c r="K57" i="3"/>
  <c r="K59" i="3" s="1"/>
  <c r="J56" i="3"/>
  <c r="H57" i="3"/>
  <c r="N21" i="3"/>
  <c r="M14" i="3"/>
  <c r="P27" i="3"/>
  <c r="O57" i="3"/>
  <c r="P53" i="3"/>
  <c r="N56" i="3"/>
  <c r="Q57" i="3"/>
  <c r="R53" i="3"/>
  <c r="R27" i="3"/>
  <c r="R17" i="3"/>
  <c r="I57" i="3"/>
  <c r="J53" i="3"/>
  <c r="P54" i="3"/>
  <c r="J54" i="3"/>
  <c r="N53" i="3"/>
  <c r="M53" i="3"/>
  <c r="R54" i="3"/>
  <c r="Q25" i="3"/>
  <c r="R32" i="3"/>
  <c r="P10" i="3"/>
  <c r="R21" i="3"/>
  <c r="P35" i="3"/>
  <c r="K8" i="3"/>
  <c r="K6" i="3" s="1"/>
  <c r="R10" i="3"/>
  <c r="P14" i="3"/>
  <c r="M49" i="3"/>
  <c r="O25" i="3"/>
  <c r="P40" i="3"/>
  <c r="P21" i="3"/>
  <c r="N17" i="3"/>
  <c r="R40" i="3"/>
  <c r="L8" i="3"/>
  <c r="R43" i="3"/>
  <c r="P43" i="3"/>
  <c r="R14" i="3"/>
  <c r="J14" i="3"/>
  <c r="N14" i="3"/>
  <c r="J35" i="3"/>
  <c r="N35" i="3"/>
  <c r="J43" i="3"/>
  <c r="N43" i="3"/>
  <c r="M27" i="3"/>
  <c r="L25" i="3"/>
  <c r="K25" i="3"/>
  <c r="Q8" i="3"/>
  <c r="J32" i="3"/>
  <c r="N32" i="3"/>
  <c r="J49" i="3"/>
  <c r="N49" i="3"/>
  <c r="J27" i="3"/>
  <c r="N27" i="3"/>
  <c r="O8" i="3"/>
  <c r="J21" i="3"/>
  <c r="J17" i="3"/>
  <c r="I25" i="3"/>
  <c r="J40" i="3"/>
  <c r="I8" i="3"/>
  <c r="N8" i="3" s="1"/>
  <c r="J10" i="3"/>
  <c r="H25" i="3"/>
  <c r="H8" i="3"/>
  <c r="P63" i="2"/>
  <c r="S32" i="2"/>
  <c r="K32" i="2"/>
  <c r="O32" i="2"/>
  <c r="M32" i="2"/>
  <c r="P32" i="2"/>
  <c r="K18" i="2"/>
  <c r="M18" i="2"/>
  <c r="O18" i="2"/>
  <c r="P18" i="2"/>
  <c r="Q18" i="2" s="1"/>
  <c r="S13" i="2"/>
  <c r="K13" i="2"/>
  <c r="M13" i="2"/>
  <c r="O13" i="2"/>
  <c r="P13" i="2"/>
  <c r="N57" i="3" l="1"/>
  <c r="I59" i="3"/>
  <c r="J57" i="3"/>
  <c r="Q59" i="3"/>
  <c r="R57" i="3"/>
  <c r="M8" i="3"/>
  <c r="R8" i="3"/>
  <c r="P57" i="3"/>
  <c r="O59" i="3"/>
  <c r="H59" i="3"/>
  <c r="M57" i="3"/>
  <c r="Q6" i="3"/>
  <c r="N25" i="3"/>
  <c r="O6" i="3"/>
  <c r="P8" i="3"/>
  <c r="P25" i="3"/>
  <c r="R25" i="3"/>
  <c r="L6" i="3"/>
  <c r="M25" i="3"/>
  <c r="I6" i="3"/>
  <c r="J25" i="3"/>
  <c r="J8" i="3"/>
  <c r="H6" i="3"/>
  <c r="Q32" i="2"/>
  <c r="P58" i="2"/>
  <c r="Q13" i="2"/>
  <c r="R48" i="2"/>
  <c r="N48" i="2"/>
  <c r="L48" i="2"/>
  <c r="J48" i="2"/>
  <c r="I48" i="2"/>
  <c r="H48" i="2"/>
  <c r="R47" i="2"/>
  <c r="N47" i="2"/>
  <c r="L47" i="2"/>
  <c r="J47" i="2"/>
  <c r="I47" i="2"/>
  <c r="H47" i="2"/>
  <c r="R45" i="2"/>
  <c r="R46" i="2" s="1"/>
  <c r="N45" i="2"/>
  <c r="N46" i="2" s="1"/>
  <c r="L45" i="2"/>
  <c r="L46" i="2" s="1"/>
  <c r="J45" i="2"/>
  <c r="J46" i="2" s="1"/>
  <c r="I45" i="2"/>
  <c r="I46" i="2" s="1"/>
  <c r="H45" i="2"/>
  <c r="H46" i="2" s="1"/>
  <c r="R43" i="2"/>
  <c r="N43" i="2"/>
  <c r="L43" i="2"/>
  <c r="J43" i="2"/>
  <c r="I43" i="2"/>
  <c r="H43" i="2"/>
  <c r="R42" i="2"/>
  <c r="N42" i="2"/>
  <c r="L42" i="2"/>
  <c r="J42" i="2"/>
  <c r="I42" i="2"/>
  <c r="H42" i="2"/>
  <c r="R40" i="2"/>
  <c r="N40" i="2"/>
  <c r="L40" i="2"/>
  <c r="J40" i="2"/>
  <c r="I40" i="2"/>
  <c r="H40" i="2"/>
  <c r="R39" i="2"/>
  <c r="N39" i="2"/>
  <c r="L39" i="2"/>
  <c r="J39" i="2"/>
  <c r="I39" i="2"/>
  <c r="H39" i="2"/>
  <c r="R37" i="2"/>
  <c r="N37" i="2"/>
  <c r="L37" i="2"/>
  <c r="J37" i="2"/>
  <c r="I37" i="2"/>
  <c r="H37" i="2"/>
  <c r="R36" i="2"/>
  <c r="N36" i="2"/>
  <c r="L36" i="2"/>
  <c r="J36" i="2"/>
  <c r="I36" i="2"/>
  <c r="H36" i="2"/>
  <c r="R34" i="2"/>
  <c r="N34" i="2"/>
  <c r="L34" i="2"/>
  <c r="J34" i="2"/>
  <c r="I34" i="2"/>
  <c r="H34" i="2"/>
  <c r="R33" i="2"/>
  <c r="R59" i="2" s="1"/>
  <c r="N33" i="2"/>
  <c r="N59" i="2" s="1"/>
  <c r="L33" i="2"/>
  <c r="L59" i="2" s="1"/>
  <c r="J33" i="2"/>
  <c r="J59" i="2" s="1"/>
  <c r="I33" i="2"/>
  <c r="I59" i="2" s="1"/>
  <c r="H33" i="2"/>
  <c r="R31" i="2"/>
  <c r="N31" i="2"/>
  <c r="L31" i="2"/>
  <c r="J31" i="2"/>
  <c r="I31" i="2"/>
  <c r="H31" i="2"/>
  <c r="R29" i="2"/>
  <c r="N29" i="2"/>
  <c r="L29" i="2"/>
  <c r="J29" i="2"/>
  <c r="I29" i="2"/>
  <c r="H29" i="2"/>
  <c r="R28" i="2"/>
  <c r="N28" i="2"/>
  <c r="L28" i="2"/>
  <c r="J28" i="2"/>
  <c r="I28" i="2"/>
  <c r="H28" i="2"/>
  <c r="R26" i="2"/>
  <c r="N26" i="2"/>
  <c r="L26" i="2"/>
  <c r="J26" i="2"/>
  <c r="I26" i="2"/>
  <c r="H26" i="2"/>
  <c r="R25" i="2"/>
  <c r="N25" i="2"/>
  <c r="L25" i="2"/>
  <c r="J25" i="2"/>
  <c r="I25" i="2"/>
  <c r="H25" i="2"/>
  <c r="R23" i="2"/>
  <c r="R60" i="2" s="1"/>
  <c r="N23" i="2"/>
  <c r="L23" i="2"/>
  <c r="J23" i="2"/>
  <c r="J60" i="2" s="1"/>
  <c r="I23" i="2"/>
  <c r="I60" i="2" s="1"/>
  <c r="H23" i="2"/>
  <c r="R22" i="2"/>
  <c r="N22" i="2"/>
  <c r="N57" i="2" s="1"/>
  <c r="L22" i="2"/>
  <c r="L57" i="2" s="1"/>
  <c r="J22" i="2"/>
  <c r="I22" i="2"/>
  <c r="H22" i="2"/>
  <c r="H57" i="2" s="1"/>
  <c r="R19" i="2"/>
  <c r="N19" i="2"/>
  <c r="L19" i="2"/>
  <c r="J19" i="2"/>
  <c r="I19" i="2"/>
  <c r="H19" i="2"/>
  <c r="R17" i="2"/>
  <c r="N17" i="2"/>
  <c r="L17" i="2"/>
  <c r="J17" i="2"/>
  <c r="I17" i="2"/>
  <c r="H17" i="2"/>
  <c r="R15" i="2"/>
  <c r="N15" i="2"/>
  <c r="L15" i="2"/>
  <c r="J15" i="2"/>
  <c r="I15" i="2"/>
  <c r="H15" i="2"/>
  <c r="R14" i="2"/>
  <c r="N14" i="2"/>
  <c r="L14" i="2"/>
  <c r="J14" i="2"/>
  <c r="I14" i="2"/>
  <c r="H14" i="2"/>
  <c r="R11" i="2"/>
  <c r="N11" i="2"/>
  <c r="L11" i="2"/>
  <c r="J11" i="2"/>
  <c r="I11" i="2"/>
  <c r="H11" i="2"/>
  <c r="R10" i="2"/>
  <c r="N10" i="2"/>
  <c r="L10" i="2"/>
  <c r="J10" i="2"/>
  <c r="I10" i="2"/>
  <c r="H10" i="2"/>
  <c r="R8" i="2"/>
  <c r="N8" i="2"/>
  <c r="L8" i="2"/>
  <c r="J8" i="2"/>
  <c r="I8" i="2"/>
  <c r="H8" i="2"/>
  <c r="R7" i="2"/>
  <c r="N7" i="2"/>
  <c r="L7" i="2"/>
  <c r="J7" i="2"/>
  <c r="I7" i="2"/>
  <c r="H7" i="2"/>
  <c r="R6" i="2"/>
  <c r="N6" i="2"/>
  <c r="L6" i="2"/>
  <c r="J6" i="2"/>
  <c r="I6" i="2"/>
  <c r="H6" i="2"/>
  <c r="N6" i="3" l="1"/>
  <c r="P6" i="3"/>
  <c r="R6" i="3"/>
  <c r="M6" i="3"/>
  <c r="J6" i="3"/>
  <c r="R54" i="2"/>
  <c r="I55" i="2"/>
  <c r="R55" i="2"/>
  <c r="L35" i="2"/>
  <c r="I54" i="2"/>
  <c r="J54" i="2"/>
  <c r="J55" i="2"/>
  <c r="H16" i="2"/>
  <c r="H35" i="2"/>
  <c r="N35" i="2"/>
  <c r="H38" i="2"/>
  <c r="L54" i="2"/>
  <c r="L55" i="2"/>
  <c r="I57" i="2"/>
  <c r="I56" i="2" s="1"/>
  <c r="R57" i="2"/>
  <c r="R56" i="2" s="1"/>
  <c r="L60" i="2"/>
  <c r="L56" i="2" s="1"/>
  <c r="I35" i="2"/>
  <c r="R35" i="2"/>
  <c r="H54" i="2"/>
  <c r="N54" i="2"/>
  <c r="H55" i="2"/>
  <c r="N55" i="2"/>
  <c r="J57" i="2"/>
  <c r="J56" i="2" s="1"/>
  <c r="H60" i="2"/>
  <c r="N60" i="2"/>
  <c r="N56" i="2" s="1"/>
  <c r="J35" i="2"/>
  <c r="I16" i="2"/>
  <c r="R16" i="2"/>
  <c r="J16" i="2"/>
  <c r="L16" i="2"/>
  <c r="N16" i="2"/>
  <c r="M38" i="2"/>
  <c r="S38" i="2"/>
  <c r="O38" i="2"/>
  <c r="K38" i="2"/>
  <c r="R53" i="2" l="1"/>
  <c r="R61" i="2" s="1"/>
  <c r="I53" i="2"/>
  <c r="I61" i="2" s="1"/>
  <c r="J53" i="2"/>
  <c r="J61" i="2" s="1"/>
  <c r="N53" i="2"/>
  <c r="N61" i="2" s="1"/>
  <c r="H53" i="2"/>
  <c r="L53" i="2"/>
  <c r="L61" i="2" s="1"/>
  <c r="H59" i="2"/>
  <c r="H56" i="2" s="1"/>
  <c r="M59" i="2" l="1"/>
  <c r="R12" i="2"/>
  <c r="H24" i="2"/>
  <c r="H27" i="2"/>
  <c r="H30" i="2"/>
  <c r="J44" i="2"/>
  <c r="J49" i="2"/>
  <c r="L44" i="2"/>
  <c r="L49" i="2"/>
  <c r="H44" i="2"/>
  <c r="N44" i="2"/>
  <c r="H49" i="2"/>
  <c r="N49" i="2"/>
  <c r="I44" i="2"/>
  <c r="R44" i="2"/>
  <c r="I49" i="2"/>
  <c r="R49" i="2"/>
  <c r="J41" i="2"/>
  <c r="R41" i="2"/>
  <c r="H41" i="2"/>
  <c r="L38" i="2"/>
  <c r="R38" i="2"/>
  <c r="L41" i="2"/>
  <c r="I38" i="2"/>
  <c r="N38" i="2"/>
  <c r="N41" i="2"/>
  <c r="J38" i="2"/>
  <c r="I41" i="2"/>
  <c r="L12" i="2"/>
  <c r="I20" i="2"/>
  <c r="R20" i="2"/>
  <c r="N12" i="2"/>
  <c r="I27" i="2"/>
  <c r="R27" i="2"/>
  <c r="J30" i="2"/>
  <c r="J27" i="2"/>
  <c r="L27" i="2"/>
  <c r="L30" i="2"/>
  <c r="R30" i="2"/>
  <c r="N27" i="2"/>
  <c r="I30" i="2"/>
  <c r="N30" i="2"/>
  <c r="L24" i="2"/>
  <c r="I24" i="2"/>
  <c r="N24" i="2"/>
  <c r="J24" i="2"/>
  <c r="R24" i="2"/>
  <c r="M31" i="2"/>
  <c r="S47" i="2"/>
  <c r="J12" i="2"/>
  <c r="H20" i="2"/>
  <c r="N20" i="2"/>
  <c r="L9" i="2"/>
  <c r="R9" i="2"/>
  <c r="I9" i="2"/>
  <c r="I12" i="2"/>
  <c r="L20" i="2"/>
  <c r="J9" i="2"/>
  <c r="N9" i="2"/>
  <c r="H12" i="2"/>
  <c r="P10" i="2"/>
  <c r="Q10" i="2" s="1"/>
  <c r="P17" i="2"/>
  <c r="P22" i="2"/>
  <c r="P28" i="2"/>
  <c r="P34" i="2"/>
  <c r="P40" i="2"/>
  <c r="Q38" i="2" s="1"/>
  <c r="J20" i="2"/>
  <c r="H9" i="2"/>
  <c r="K19" i="2"/>
  <c r="K37" i="2"/>
  <c r="K43" i="2"/>
  <c r="M14" i="2"/>
  <c r="M19" i="2"/>
  <c r="K7" i="2"/>
  <c r="O8" i="2"/>
  <c r="O14" i="2"/>
  <c r="O19" i="2"/>
  <c r="M37" i="2"/>
  <c r="M43" i="2"/>
  <c r="M23" i="2"/>
  <c r="K29" i="2"/>
  <c r="O31" i="2"/>
  <c r="O37" i="2"/>
  <c r="M7" i="2"/>
  <c r="S8" i="2"/>
  <c r="K11" i="2"/>
  <c r="K25" i="2"/>
  <c r="O26" i="2"/>
  <c r="M29" i="2"/>
  <c r="S31" i="2"/>
  <c r="K36" i="2"/>
  <c r="S42" i="2"/>
  <c r="K48" i="2"/>
  <c r="K8" i="2"/>
  <c r="M11" i="2"/>
  <c r="S14" i="2"/>
  <c r="S23" i="2"/>
  <c r="M25" i="2"/>
  <c r="K31" i="2"/>
  <c r="O33" i="2"/>
  <c r="M36" i="2"/>
  <c r="S37" i="2"/>
  <c r="K42" i="2"/>
  <c r="O43" i="2"/>
  <c r="M48" i="2"/>
  <c r="S7" i="2"/>
  <c r="M8" i="2"/>
  <c r="K14" i="2"/>
  <c r="O15" i="2"/>
  <c r="S19" i="2"/>
  <c r="K23" i="2"/>
  <c r="O25" i="2"/>
  <c r="S29" i="2"/>
  <c r="O39" i="2"/>
  <c r="M42" i="2"/>
  <c r="S43" i="2"/>
  <c r="K47" i="2"/>
  <c r="O48" i="2"/>
  <c r="S11" i="2"/>
  <c r="S25" i="2"/>
  <c r="S36" i="2"/>
  <c r="O45" i="2"/>
  <c r="M47" i="2"/>
  <c r="S48" i="2"/>
  <c r="K10" i="2"/>
  <c r="S10" i="2"/>
  <c r="P15" i="2"/>
  <c r="Q15" i="2" s="1"/>
  <c r="S17" i="2"/>
  <c r="K22" i="2"/>
  <c r="K28" i="2"/>
  <c r="K34" i="2"/>
  <c r="K40" i="2"/>
  <c r="O7" i="2"/>
  <c r="P8" i="2"/>
  <c r="M10" i="2"/>
  <c r="O11" i="2"/>
  <c r="P14" i="2"/>
  <c r="K15" i="2"/>
  <c r="S15" i="2"/>
  <c r="M17" i="2"/>
  <c r="P19" i="2"/>
  <c r="Q19" i="2" s="1"/>
  <c r="M22" i="2"/>
  <c r="O23" i="2"/>
  <c r="P25" i="2"/>
  <c r="Q25" i="2" s="1"/>
  <c r="K26" i="2"/>
  <c r="S26" i="2"/>
  <c r="M28" i="2"/>
  <c r="O29" i="2"/>
  <c r="P31" i="2"/>
  <c r="K33" i="2"/>
  <c r="S33" i="2"/>
  <c r="M34" i="2"/>
  <c r="O36" i="2"/>
  <c r="P37" i="2"/>
  <c r="K39" i="2"/>
  <c r="S39" i="2"/>
  <c r="M40" i="2"/>
  <c r="O42" i="2"/>
  <c r="P43" i="2"/>
  <c r="K45" i="2"/>
  <c r="S45" i="2"/>
  <c r="O47" i="2"/>
  <c r="P48" i="2"/>
  <c r="K17" i="2"/>
  <c r="S22" i="2"/>
  <c r="P26" i="2"/>
  <c r="S28" i="2"/>
  <c r="P33" i="2"/>
  <c r="P59" i="2" s="1"/>
  <c r="S34" i="2"/>
  <c r="P39" i="2"/>
  <c r="S40" i="2"/>
  <c r="P45" i="2"/>
  <c r="P7" i="2"/>
  <c r="Q7" i="2" s="1"/>
  <c r="O10" i="2"/>
  <c r="P11" i="2"/>
  <c r="M15" i="2"/>
  <c r="O17" i="2"/>
  <c r="O22" i="2"/>
  <c r="P23" i="2"/>
  <c r="M26" i="2"/>
  <c r="O28" i="2"/>
  <c r="P29" i="2"/>
  <c r="M33" i="2"/>
  <c r="O34" i="2"/>
  <c r="P36" i="2"/>
  <c r="M39" i="2"/>
  <c r="O40" i="2"/>
  <c r="P42" i="2"/>
  <c r="Q42" i="2" s="1"/>
  <c r="M45" i="2"/>
  <c r="P47" i="2"/>
  <c r="Q47" i="2" s="1"/>
  <c r="M6" i="2"/>
  <c r="O6" i="2"/>
  <c r="S6" i="2"/>
  <c r="K6" i="2"/>
  <c r="P6" i="2"/>
  <c r="P35" i="2" l="1"/>
  <c r="Q35" i="2" s="1"/>
  <c r="I21" i="2"/>
  <c r="N21" i="2"/>
  <c r="Q45" i="2"/>
  <c r="P46" i="2"/>
  <c r="P54" i="2"/>
  <c r="P60" i="2"/>
  <c r="Q60" i="2" s="1"/>
  <c r="P55" i="2"/>
  <c r="Q55" i="2" s="1"/>
  <c r="P57" i="2"/>
  <c r="R21" i="2"/>
  <c r="L21" i="2"/>
  <c r="H21" i="2"/>
  <c r="J21" i="2"/>
  <c r="P16" i="2"/>
  <c r="Q16" i="2" s="1"/>
  <c r="M27" i="2"/>
  <c r="K59" i="2"/>
  <c r="O59" i="2"/>
  <c r="S59" i="2"/>
  <c r="S60" i="2"/>
  <c r="K60" i="2"/>
  <c r="M55" i="2"/>
  <c r="S55" i="2"/>
  <c r="O55" i="2"/>
  <c r="K55" i="2"/>
  <c r="O16" i="2"/>
  <c r="M60" i="2"/>
  <c r="M54" i="2"/>
  <c r="K16" i="2"/>
  <c r="S44" i="2"/>
  <c r="O46" i="2"/>
  <c r="K46" i="2"/>
  <c r="S46" i="2"/>
  <c r="M46" i="2"/>
  <c r="S49" i="2"/>
  <c r="O49" i="2"/>
  <c r="S16" i="2"/>
  <c r="O44" i="2"/>
  <c r="K44" i="2"/>
  <c r="K49" i="2"/>
  <c r="R5" i="2"/>
  <c r="S54" i="2"/>
  <c r="M41" i="2"/>
  <c r="M44" i="2"/>
  <c r="O60" i="2"/>
  <c r="S27" i="2"/>
  <c r="O35" i="2"/>
  <c r="S20" i="2"/>
  <c r="K41" i="2"/>
  <c r="M49" i="2"/>
  <c r="Q48" i="2"/>
  <c r="P49" i="2"/>
  <c r="Q49" i="2" s="1"/>
  <c r="K20" i="2"/>
  <c r="O41" i="2"/>
  <c r="K24" i="2"/>
  <c r="Q43" i="2"/>
  <c r="P44" i="2"/>
  <c r="Q44" i="2" s="1"/>
  <c r="Q46" i="2"/>
  <c r="P38" i="2"/>
  <c r="P41" i="2"/>
  <c r="Q41" i="2" s="1"/>
  <c r="S24" i="2"/>
  <c r="S41" i="2"/>
  <c r="M16" i="2"/>
  <c r="O20" i="2"/>
  <c r="S35" i="2"/>
  <c r="P30" i="2"/>
  <c r="Q30" i="2" s="1"/>
  <c r="M20" i="2"/>
  <c r="M12" i="2"/>
  <c r="O54" i="2"/>
  <c r="K35" i="2"/>
  <c r="K54" i="2"/>
  <c r="O27" i="2"/>
  <c r="K27" i="2"/>
  <c r="M35" i="2"/>
  <c r="S30" i="2"/>
  <c r="K30" i="2"/>
  <c r="O30" i="2"/>
  <c r="M30" i="2"/>
  <c r="Q26" i="2"/>
  <c r="P27" i="2"/>
  <c r="Q27" i="2" s="1"/>
  <c r="P24" i="2"/>
  <c r="O24" i="2"/>
  <c r="M24" i="2"/>
  <c r="Q37" i="2"/>
  <c r="Q34" i="2"/>
  <c r="Q29" i="2"/>
  <c r="Q39" i="2"/>
  <c r="Q31" i="2"/>
  <c r="Q28" i="2"/>
  <c r="N5" i="2"/>
  <c r="Q36" i="2"/>
  <c r="Q40" i="2"/>
  <c r="S12" i="2"/>
  <c r="K9" i="2"/>
  <c r="S9" i="2"/>
  <c r="K12" i="2"/>
  <c r="Q23" i="2"/>
  <c r="Q11" i="2"/>
  <c r="O9" i="2"/>
  <c r="M9" i="2"/>
  <c r="M57" i="2"/>
  <c r="K57" i="2"/>
  <c r="Q6" i="2"/>
  <c r="Q33" i="2"/>
  <c r="Q59" i="2"/>
  <c r="S57" i="2"/>
  <c r="O57" i="2"/>
  <c r="H5" i="2"/>
  <c r="O12" i="2"/>
  <c r="I5" i="2"/>
  <c r="L5" i="2"/>
  <c r="Q22" i="2"/>
  <c r="J5" i="2"/>
  <c r="Q17" i="2"/>
  <c r="P20" i="2"/>
  <c r="Q20" i="2" s="1"/>
  <c r="Q14" i="2"/>
  <c r="P12" i="2"/>
  <c r="Q12" i="2" s="1"/>
  <c r="Q8" i="2"/>
  <c r="P9" i="2"/>
  <c r="P53" i="2" l="1"/>
  <c r="Q53" i="2" s="1"/>
  <c r="P21" i="2"/>
  <c r="Q21" i="2" s="1"/>
  <c r="P56" i="2"/>
  <c r="M56" i="2"/>
  <c r="K56" i="2"/>
  <c r="O56" i="2"/>
  <c r="S53" i="2"/>
  <c r="M53" i="2"/>
  <c r="K53" i="2"/>
  <c r="O53" i="2"/>
  <c r="H50" i="2"/>
  <c r="H64" i="2" s="1"/>
  <c r="M21" i="2"/>
  <c r="H61" i="2"/>
  <c r="Q24" i="2"/>
  <c r="O21" i="2"/>
  <c r="K21" i="2"/>
  <c r="I50" i="2"/>
  <c r="I64" i="2" s="1"/>
  <c r="S21" i="2"/>
  <c r="N50" i="2"/>
  <c r="N64" i="2" s="1"/>
  <c r="R50" i="2"/>
  <c r="R64" i="2" s="1"/>
  <c r="O5" i="2"/>
  <c r="K5" i="2"/>
  <c r="M5" i="2"/>
  <c r="S56" i="2"/>
  <c r="L50" i="2"/>
  <c r="L64" i="2" s="1"/>
  <c r="Q54" i="2"/>
  <c r="Q57" i="2"/>
  <c r="S5" i="2"/>
  <c r="P5" i="2"/>
  <c r="Q5" i="2" s="1"/>
  <c r="Q9" i="2"/>
  <c r="J50" i="2"/>
  <c r="J64" i="2" s="1"/>
  <c r="P61" i="2" l="1"/>
  <c r="Q61" i="2" s="1"/>
  <c r="M61" i="2"/>
  <c r="S61" i="2"/>
  <c r="K61" i="2"/>
  <c r="O61" i="2"/>
  <c r="S50" i="2"/>
  <c r="K50" i="2"/>
  <c r="M50" i="2"/>
  <c r="O50" i="2"/>
  <c r="Q56" i="2"/>
  <c r="P50" i="2"/>
  <c r="Q50" i="2" l="1"/>
  <c r="P64" i="2"/>
</calcChain>
</file>

<file path=xl/sharedStrings.xml><?xml version="1.0" encoding="utf-8"?>
<sst xmlns="http://schemas.openxmlformats.org/spreadsheetml/2006/main" count="850" uniqueCount="153">
  <si>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</si>
  <si>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</si>
  <si>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</si>
  <si>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</si>
  <si>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</si>
  <si>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</si>
  <si>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</si>
  <si>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</si>
  <si>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</si>
  <si>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</si>
  <si>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</si>
  <si>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</si>
  <si>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</si>
  <si>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</si>
  <si>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</si>
  <si>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</si>
  <si>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</si>
  <si>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</si>
  <si>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</si>
  <si>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</si>
  <si>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</si>
  <si>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</si>
  <si>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</si>
  <si>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</si>
  <si>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</si>
  <si>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</si>
  <si>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</si>
  <si>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</si>
  <si>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</si>
  <si>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</si>
  <si>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</si>
  <si>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</si>
  <si>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04-03-00</t>
  </si>
  <si>
    <t>INSTITUTO GEOGRAFICO AGUSTIN CODAZZI - IGAC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</si>
  <si>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</si>
  <si>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</si>
  <si>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</si>
  <si>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</si>
  <si>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</si>
  <si>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</si>
  <si>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</si>
  <si>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</si>
  <si>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</si>
  <si>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</si>
  <si>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</si>
  <si>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</si>
  <si>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</si>
  <si>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A-02-02</t>
  </si>
  <si>
    <t>ADQUISICIONES DIFERENTES DE ACTIVOS</t>
  </si>
  <si>
    <t>Propios</t>
  </si>
  <si>
    <t>20</t>
  </si>
  <si>
    <t>A-03-10-01-001</t>
  </si>
  <si>
    <t>001</t>
  </si>
  <si>
    <t>SENTENCIAS</t>
  </si>
  <si>
    <t>A-03-10-01-002</t>
  </si>
  <si>
    <t>002</t>
  </si>
  <si>
    <t>CONCILIACIONES</t>
  </si>
  <si>
    <t>A-08-01</t>
  </si>
  <si>
    <t>08</t>
  </si>
  <si>
    <t>IMPUESTOS</t>
  </si>
  <si>
    <t>A-08-04-01</t>
  </si>
  <si>
    <t>04</t>
  </si>
  <si>
    <t>CUOTA DE FISCALIZACIÓN Y AUDITAJE</t>
  </si>
  <si>
    <t>C-0402-1003-7</t>
  </si>
  <si>
    <t>C</t>
  </si>
  <si>
    <t>0402</t>
  </si>
  <si>
    <t>1003</t>
  </si>
  <si>
    <t>7</t>
  </si>
  <si>
    <t>11</t>
  </si>
  <si>
    <t>GENERACIÓN DE ESTUDIOS GEOGRÁFICOS E INVESTIGACIONES PARA LA CARACTERIZACIÓN, ANÁLISIS Y DELIMITACIÓN GEOGRÁFICA DEL TERRITORIO  NACIONAL</t>
  </si>
  <si>
    <t>C-0402-1003-8</t>
  </si>
  <si>
    <t>8</t>
  </si>
  <si>
    <t>LEVANTAMIENTO , GENERACIÓN Y ACTUALIZACIÓN DE LA RED GEODÉSICA Y LA CARTOGRAFÍA BÁSICA A NIVEL   NACIONAL</t>
  </si>
  <si>
    <t>C-0403-1003-2</t>
  </si>
  <si>
    <t>0403</t>
  </si>
  <si>
    <t>2</t>
  </si>
  <si>
    <t>GENERACIÓN DE ESTUDIOS DE SUELOS, TIERRAS Y APLICACIONES AGROLÓGICAS COMO INSUMO PARA EL ORDENAMIENTO INTEGRAL Y EL MANEJO SOSTENIBLE DEL TERRITORIO A NIVEL  NACIONAL</t>
  </si>
  <si>
    <t>C-0404-1003-2</t>
  </si>
  <si>
    <t>0404</t>
  </si>
  <si>
    <t>ACTUALIZACIÓN  Y GESTIÓN CATASTRAL  NACIONAL</t>
  </si>
  <si>
    <t>C-0405-1003-4</t>
  </si>
  <si>
    <t>0405</t>
  </si>
  <si>
    <t>4</t>
  </si>
  <si>
    <t>FORTALECIMIENTO DE LA GESTIÓN DEL CONOCIMIENTO Y LA INNOVACIÓN EN EL ÁMBITO GEOGRÁFICO DEL  TERRITORIO   NACIONAL</t>
  </si>
  <si>
    <t>C-0499-1003-5</t>
  </si>
  <si>
    <t>0499</t>
  </si>
  <si>
    <t>5</t>
  </si>
  <si>
    <t>FORTALECIMIENTO DE LA GESTIÓN INSTITUCIONAL DEL IGAC A NIVEL   NACIONAL</t>
  </si>
  <si>
    <t>C-0499-1003-6</t>
  </si>
  <si>
    <t>6</t>
  </si>
  <si>
    <t>FORTALECIMIENTO DE LA INFRAESTRUCTURA FÍSICA DEL IGAC A NIVEL  NACIONAL</t>
  </si>
  <si>
    <t>C-0499-1003-7</t>
  </si>
  <si>
    <t>IMPLEMENTACIÓN DE UN SISTEMA DE GESTIÓN DOCUMENTAL EN EL IGAC A NIVEL   NACIONAL</t>
  </si>
  <si>
    <t>C-0499-1003-8</t>
  </si>
  <si>
    <t>FORTALECIMIENTO DE LOS PROCESOS DE DIFUSIÓN Y ACCESO A LA INFORMACIÓN GEOGRÁFICA A NIVEL   NACIONAL</t>
  </si>
  <si>
    <t>AGROLOGIA</t>
  </si>
  <si>
    <t>CARTOGRAFIA</t>
  </si>
  <si>
    <t>CATASTRO</t>
  </si>
  <si>
    <t>CIAF</t>
  </si>
  <si>
    <t>OFICIAN DE DIFUSION</t>
  </si>
  <si>
    <t>GASTOS DE PERSONAL</t>
  </si>
  <si>
    <t>TRANSFERENCIAS CORRIENTES</t>
  </si>
  <si>
    <t>GASTOS POR TRIBUTOS, MULTAS SANCIONES E INTERESES DE MORA</t>
  </si>
  <si>
    <t>INVERSION</t>
  </si>
  <si>
    <t>FUNCIONAMIENTO</t>
  </si>
  <si>
    <t>SECRETARIA GENERAL</t>
  </si>
  <si>
    <t>Apropiacion Inicial</t>
  </si>
  <si>
    <t>%</t>
  </si>
  <si>
    <t>CDP X REGISTRAR</t>
  </si>
  <si>
    <t>OBLIGACIONES</t>
  </si>
  <si>
    <t>Rec</t>
  </si>
  <si>
    <t>DEPEDENCIAS</t>
  </si>
  <si>
    <t>TOTAL GASTOS DE PERSONAL</t>
  </si>
  <si>
    <t>TOTAL ADQUISICION DE BIENES Y SERVICIOS</t>
  </si>
  <si>
    <t>TOTAL TRANSFERENCIAS CORRIENTES</t>
  </si>
  <si>
    <t>TOTAL GASTOS POR TRIBUTOS, MULTAS SANCIONES E INTERESES DE MORA</t>
  </si>
  <si>
    <t>INSTITUTO GEOGRAFICO AGUSTIN CODAZZI - OFICINA ASESORA DE PLANEACION</t>
  </si>
  <si>
    <t>RESUMEN POR RECURSOS</t>
  </si>
  <si>
    <t>TOTAL IGAC</t>
  </si>
  <si>
    <t>OTROS RECURSOS DEL TESORO</t>
  </si>
  <si>
    <t>INGRESOS CORRIENTES</t>
  </si>
  <si>
    <t>RECURSOS CORRIENTES</t>
  </si>
  <si>
    <t>TOTAL PROYECTO</t>
  </si>
  <si>
    <t>A-03-04-02-012</t>
  </si>
  <si>
    <t>012</t>
  </si>
  <si>
    <t>INCAPACIDADES Y LICENCIAS DE MATERNIDAD Y PATERNIDAD (NO DE PENSIONES)</t>
  </si>
  <si>
    <t>14</t>
  </si>
  <si>
    <t>PRESTAMOS DESTINACION ESPECIFICA</t>
  </si>
  <si>
    <t>EJECUCION PRESUPUESTAL A NIVEL DE DECRETO DE LA VIGENCIA 2020</t>
  </si>
  <si>
    <t>TOTAL GENERAL IGAC 2020</t>
  </si>
  <si>
    <t>ADQUISICION DE BIENES Y SERVICIOS</t>
  </si>
  <si>
    <t>Enero-Enero</t>
  </si>
  <si>
    <t>A ENERO 31</t>
  </si>
  <si>
    <t>APROPIACION VIGENTE</t>
  </si>
  <si>
    <t>CDP`S</t>
  </si>
  <si>
    <t>TOTAL PRESUPUESTO</t>
  </si>
  <si>
    <t>1. GASTOS DE PERSONAL</t>
  </si>
  <si>
    <t>2. ADQUISICION DE BIENES Y SERVICIOS</t>
  </si>
  <si>
    <t>3. TRANSFERENCIAS CORRIENTES</t>
  </si>
  <si>
    <t>8. GASTOS POR TRIBUTOS, MULTAS, SANCIONES E INTERESES DE MORA</t>
  </si>
  <si>
    <t>COMPROMISOS</t>
  </si>
  <si>
    <t>APROPIACION DISPONIBLE</t>
  </si>
  <si>
    <t>CDP`S X REGISTRAR</t>
  </si>
  <si>
    <t>INVERSIÒN</t>
  </si>
  <si>
    <t>SUBDIRECCION DE GEOGRAFIA Y CARTOGRAFIA</t>
  </si>
  <si>
    <t>SUBDIRECCION DE AGROLOGIA</t>
  </si>
  <si>
    <t>SUBDIRECCION DE CATASTRO</t>
  </si>
  <si>
    <t>OFICINA CIAF</t>
  </si>
  <si>
    <t>OFICINA DE DIFUSION Y MERCADEO</t>
  </si>
  <si>
    <t>INSTITUTO GEOGRÀFICO AGUSTÌN CODAZZI - OFICINA ASESORA DE PLANEACIÒN</t>
  </si>
  <si>
    <t>EJECUCIÒN PRESUPUESTAL NIVEL DECRETO</t>
  </si>
  <si>
    <t>Resumen por Recursos</t>
  </si>
  <si>
    <t>Enero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</si>
</sst>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[$-1240A]&quot;$&quot;\ #,##0.00;\(&quot;$&quot;\ #,##0.00\)"/>
  </numFmts>
  <fonts count="17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 applyFont="1" applyFill="1" applyBorder="1"/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2" xfId="0" applyFont="1" applyFill="1" applyBorder="1"/>
    <xf numFmtId="0" fontId="2" fillId="0" borderId="2" xfId="0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vertical="center" wrapText="1"/>
    </xf>
    <xf numFmtId="10" fontId="3" fillId="0" borderId="2" xfId="2" applyNumberFormat="1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center"/>
    </xf>
    <xf numFmtId="10" fontId="3" fillId="4" borderId="2" xfId="2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 readingOrder="1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left" vertical="center" wrapText="1" readingOrder="1"/>
    </xf>
    <xf numFmtId="43" fontId="5" fillId="5" borderId="2" xfId="1" applyFont="1" applyFill="1" applyBorder="1" applyAlignment="1">
      <alignment vertical="center" wrapText="1"/>
    </xf>
    <xf numFmtId="10" fontId="3" fillId="5" borderId="2" xfId="2" applyNumberFormat="1" applyFont="1" applyFill="1" applyBorder="1" applyAlignment="1">
      <alignment horizontal="center" vertical="center" wrapText="1"/>
    </xf>
    <xf numFmtId="0" fontId="3" fillId="5" borderId="0" xfId="0" applyFont="1" applyFill="1" applyBorder="1"/>
    <xf numFmtId="10" fontId="6" fillId="2" borderId="2" xfId="2" applyNumberFormat="1" applyFont="1" applyFill="1" applyBorder="1" applyAlignment="1">
      <alignment horizontal="center" vertical="center" wrapText="1"/>
    </xf>
    <xf numFmtId="43" fontId="6" fillId="2" borderId="2" xfId="0" applyNumberFormat="1" applyFont="1" applyFill="1" applyBorder="1"/>
    <xf numFmtId="10" fontId="5" fillId="2" borderId="2" xfId="2" applyNumberFormat="1" applyFont="1" applyFill="1" applyBorder="1" applyAlignment="1">
      <alignment horizontal="center" vertical="center" wrapText="1"/>
    </xf>
    <xf numFmtId="43" fontId="6" fillId="6" borderId="2" xfId="0" applyNumberFormat="1" applyFont="1" applyFill="1" applyBorder="1"/>
    <xf numFmtId="10" fontId="6" fillId="6" borderId="2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/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43" fontId="5" fillId="4" borderId="2" xfId="0" applyNumberFormat="1" applyFont="1" applyFill="1" applyBorder="1"/>
    <xf numFmtId="10" fontId="5" fillId="4" borderId="2" xfId="2" applyNumberFormat="1" applyFont="1" applyFill="1" applyBorder="1" applyAlignment="1">
      <alignment horizontal="center" vertical="center" wrapText="1"/>
    </xf>
    <xf numFmtId="43" fontId="3" fillId="4" borderId="2" xfId="0" applyNumberFormat="1" applyFont="1" applyFill="1" applyBorder="1"/>
    <xf numFmtId="43" fontId="3" fillId="0" borderId="0" xfId="1" applyFont="1" applyFill="1" applyBorder="1"/>
    <xf numFmtId="43" fontId="3" fillId="0" borderId="0" xfId="0" applyNumberFormat="1" applyFont="1" applyFill="1" applyBorder="1"/>
    <xf numFmtId="0" fontId="5" fillId="5" borderId="6" xfId="0" applyFont="1" applyFill="1" applyBorder="1" applyAlignment="1">
      <alignment horizontal="left" vertical="center" wrapText="1"/>
    </xf>
    <xf numFmtId="10" fontId="5" fillId="5" borderId="2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horizontal="right" vertical="center" wrapText="1" readingOrder="1"/>
    </xf>
    <xf numFmtId="49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43" fontId="0" fillId="0" borderId="0" xfId="1" applyFont="1" applyFill="1" applyBorder="1" applyAlignment="1">
      <alignment vertical="center"/>
    </xf>
    <xf numFmtId="10" fontId="0" fillId="0" borderId="7" xfId="2" applyNumberFormat="1" applyFont="1" applyFill="1" applyBorder="1" applyAlignment="1">
      <alignment vertical="center"/>
    </xf>
    <xf numFmtId="10" fontId="0" fillId="0" borderId="0" xfId="2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0" fontId="14" fillId="0" borderId="0" xfId="2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43" fontId="15" fillId="0" borderId="20" xfId="1" applyFont="1" applyFill="1" applyBorder="1" applyAlignment="1">
      <alignment vertical="center"/>
    </xf>
    <xf numFmtId="10" fontId="15" fillId="0" borderId="20" xfId="2" applyNumberFormat="1" applyFont="1" applyFill="1" applyBorder="1" applyAlignment="1">
      <alignment vertical="center"/>
    </xf>
    <xf numFmtId="10" fontId="15" fillId="0" borderId="21" xfId="2" applyNumberFormat="1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43" fontId="15" fillId="0" borderId="12" xfId="1" applyFont="1" applyFill="1" applyBorder="1" applyAlignment="1">
      <alignment vertical="center"/>
    </xf>
    <xf numFmtId="10" fontId="15" fillId="0" borderId="12" xfId="2" applyNumberFormat="1" applyFont="1" applyFill="1" applyBorder="1" applyAlignment="1">
      <alignment vertical="center"/>
    </xf>
    <xf numFmtId="10" fontId="15" fillId="0" borderId="13" xfId="2" applyNumberFormat="1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 vertical="center"/>
    </xf>
    <xf numFmtId="43" fontId="15" fillId="0" borderId="15" xfId="1" applyFont="1" applyFill="1" applyBorder="1" applyAlignment="1">
      <alignment vertical="center"/>
    </xf>
    <xf numFmtId="10" fontId="15" fillId="0" borderId="15" xfId="2" applyNumberFormat="1" applyFont="1" applyFill="1" applyBorder="1" applyAlignment="1">
      <alignment vertical="center"/>
    </xf>
    <xf numFmtId="10" fontId="15" fillId="0" borderId="16" xfId="2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43" fontId="13" fillId="0" borderId="18" xfId="1" applyFont="1" applyFill="1" applyBorder="1" applyAlignment="1">
      <alignment vertical="center"/>
    </xf>
    <xf numFmtId="10" fontId="13" fillId="0" borderId="18" xfId="2" applyNumberFormat="1" applyFont="1" applyFill="1" applyBorder="1" applyAlignment="1">
      <alignment vertical="center"/>
    </xf>
    <xf numFmtId="10" fontId="13" fillId="0" borderId="19" xfId="2" applyNumberFormat="1" applyFont="1" applyFill="1" applyBorder="1" applyAlignment="1">
      <alignment vertical="center"/>
    </xf>
    <xf numFmtId="43" fontId="13" fillId="0" borderId="18" xfId="0" applyNumberFormat="1" applyFont="1" applyFill="1" applyBorder="1" applyAlignment="1">
      <alignment vertical="center"/>
    </xf>
    <xf numFmtId="0" fontId="13" fillId="8" borderId="23" xfId="0" applyFont="1" applyFill="1" applyBorder="1" applyAlignment="1">
      <alignment vertical="center"/>
    </xf>
    <xf numFmtId="0" fontId="13" fillId="8" borderId="23" xfId="0" applyFont="1" applyFill="1" applyBorder="1" applyAlignment="1">
      <alignment vertical="center" wrapText="1"/>
    </xf>
    <xf numFmtId="43" fontId="13" fillId="8" borderId="23" xfId="1" applyFont="1" applyFill="1" applyBorder="1" applyAlignment="1">
      <alignment vertical="center"/>
    </xf>
    <xf numFmtId="10" fontId="13" fillId="8" borderId="23" xfId="2" applyNumberFormat="1" applyFont="1" applyFill="1" applyBorder="1" applyAlignment="1">
      <alignment vertical="center"/>
    </xf>
    <xf numFmtId="10" fontId="13" fillId="8" borderId="24" xfId="2" applyNumberFormat="1" applyFont="1" applyFill="1" applyBorder="1" applyAlignment="1">
      <alignment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10" fontId="12" fillId="4" borderId="18" xfId="2" applyNumberFormat="1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43" fontId="15" fillId="0" borderId="7" xfId="1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10" fontId="15" fillId="0" borderId="7" xfId="2" applyNumberFormat="1" applyFont="1" applyFill="1" applyBorder="1" applyAlignment="1">
      <alignment vertical="center"/>
    </xf>
    <xf numFmtId="43" fontId="16" fillId="0" borderId="9" xfId="1" applyFont="1" applyFill="1" applyBorder="1" applyAlignment="1">
      <alignment vertical="center" wrapText="1"/>
    </xf>
    <xf numFmtId="10" fontId="15" fillId="0" borderId="9" xfId="2" applyNumberFormat="1" applyFont="1" applyFill="1" applyBorder="1" applyAlignment="1">
      <alignment vertical="center"/>
    </xf>
    <xf numFmtId="10" fontId="16" fillId="0" borderId="9" xfId="2" applyNumberFormat="1" applyFont="1" applyFill="1" applyBorder="1" applyAlignment="1">
      <alignment vertical="center" wrapText="1"/>
    </xf>
    <xf numFmtId="43" fontId="15" fillId="0" borderId="9" xfId="1" applyFont="1" applyFill="1" applyBorder="1" applyAlignment="1">
      <alignment vertical="center"/>
    </xf>
    <xf numFmtId="10" fontId="15" fillId="0" borderId="10" xfId="2" applyNumberFormat="1" applyFont="1" applyFill="1" applyBorder="1" applyAlignment="1">
      <alignment vertical="center"/>
    </xf>
    <xf numFmtId="10" fontId="16" fillId="0" borderId="10" xfId="2" applyNumberFormat="1" applyFont="1" applyFill="1" applyBorder="1" applyAlignment="1">
      <alignment vertical="center" wrapText="1"/>
    </xf>
    <xf numFmtId="43" fontId="13" fillId="0" borderId="7" xfId="1" applyFont="1" applyFill="1" applyBorder="1" applyAlignment="1">
      <alignment vertical="center"/>
    </xf>
    <xf numFmtId="10" fontId="13" fillId="0" borderId="7" xfId="2" applyNumberFormat="1" applyFont="1" applyFill="1" applyBorder="1" applyAlignment="1">
      <alignment vertical="center"/>
    </xf>
    <xf numFmtId="43" fontId="15" fillId="0" borderId="22" xfId="1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10" fontId="15" fillId="0" borderId="22" xfId="2" applyNumberFormat="1" applyFont="1" applyFill="1" applyBorder="1" applyAlignment="1">
      <alignment vertical="center"/>
    </xf>
    <xf numFmtId="49" fontId="13" fillId="0" borderId="7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428625</xdr:colOff>
      <xdr:row>2</xdr:row>
      <xdr:rowOff>105834</xdr:rowOff>
    </xdr:to>
    <xdr:pic>
      <xdr:nvPicPr>
        <xdr:cNvPr id="4" name="Imagen 3" descr="Inici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1571625" cy="486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6</xdr:col>
      <xdr:colOff>1731433</xdr:colOff>
      <xdr:row>2</xdr:row>
      <xdr:rowOff>105833</xdr:rowOff>
    </xdr:to>
    <xdr:pic>
      <xdr:nvPicPr>
        <xdr:cNvPr id="5" name="Imagen 4" descr="República de Colomb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95250"/>
          <a:ext cx="3693583" cy="486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11907</xdr:colOff>
      <xdr:row>0</xdr:row>
      <xdr:rowOff>71437</xdr:rowOff>
    </xdr:from>
    <xdr:to>
      <xdr:col>6</xdr:col>
      <xdr:colOff>2976564</xdr:colOff>
      <xdr:row>2</xdr:row>
      <xdr:rowOff>154781</xdr:rowOff>
    </xdr:to>
    <xdr:pic>
      <xdr:nvPicPr>
        <xdr:cNvPr id="3" name="Imagen 2" descr="https://igacnet.igac.gov.co/sites/igacnet.igac.gov.co/files/logo_color_jpg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70" y="71437"/>
          <a:ext cx="4750594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showGridLines="0" topLeftCell="H23" workbookViewId="0">
      <selection activeCell="H10" sqref="H10"/>
    </sheetView>
  </sheetViews>
  <sheetFormatPr baseColWidth="10" defaultRowHeight="15"/>
  <cols>
    <col min="1" max="1" width="13.42578125" style="43" customWidth="1"/>
    <col min="2" max="2" width="27" style="43" customWidth="1"/>
    <col min="3" max="3" width="21.5703125" style="43" customWidth="1"/>
    <col min="4" max="11" width="5.42578125" style="43" customWidth="1"/>
    <col min="12" max="12" width="7" style="43" customWidth="1"/>
    <col min="13" max="13" width="9.5703125" style="43" customWidth="1"/>
    <col min="14" max="14" width="8" style="43" customWidth="1"/>
    <col min="15" max="15" width="9.5703125" style="43" customWidth="1"/>
    <col min="16" max="16" width="27.5703125" style="43" customWidth="1"/>
    <col min="17" max="27" width="18.85546875" style="43" customWidth="1"/>
    <col min="28" max="28" width="0" style="43" hidden="1" customWidth="1"/>
    <col min="29" max="29" width="6.42578125" style="43" customWidth="1"/>
    <col min="30" max="16384" width="11.42578125" style="43"/>
  </cols>
  <sheetData>
    <row r="1" spans="1:27">
      <c r="A1" s="41" t="s">
        <v>0</v>
      </c>
      <c r="B1" s="41">
        <v>2020</v>
      </c>
      <c r="C1" s="42" t="s">
        <v>1</v>
      </c>
      <c r="D1" s="42" t="s">
        <v>1</v>
      </c>
      <c r="E1" s="42" t="s">
        <v>1</v>
      </c>
      <c r="F1" s="42" t="s">
        <v>1</v>
      </c>
      <c r="G1" s="42" t="s">
        <v>1</v>
      </c>
      <c r="H1" s="42" t="s">
        <v>1</v>
      </c>
      <c r="I1" s="42" t="s">
        <v>1</v>
      </c>
      <c r="J1" s="42" t="s">
        <v>1</v>
      </c>
      <c r="K1" s="42" t="s">
        <v>1</v>
      </c>
      <c r="L1" s="42" t="s">
        <v>1</v>
      </c>
      <c r="M1" s="42" t="s">
        <v>1</v>
      </c>
      <c r="N1" s="42" t="s">
        <v>1</v>
      </c>
      <c r="O1" s="42" t="s">
        <v>1</v>
      </c>
      <c r="P1" s="42" t="s">
        <v>1</v>
      </c>
      <c r="Q1" s="42" t="s">
        <v>1</v>
      </c>
      <c r="R1" s="42" t="s">
        <v>1</v>
      </c>
      <c r="S1" s="42" t="s">
        <v>1</v>
      </c>
      <c r="T1" s="42" t="s">
        <v>1</v>
      </c>
      <c r="U1" s="42" t="s">
        <v>1</v>
      </c>
      <c r="V1" s="42" t="s">
        <v>1</v>
      </c>
      <c r="W1" s="42" t="s">
        <v>1</v>
      </c>
      <c r="X1" s="42" t="s">
        <v>1</v>
      </c>
      <c r="Y1" s="42" t="s">
        <v>1</v>
      </c>
      <c r="Z1" s="42" t="s">
        <v>1</v>
      </c>
      <c r="AA1" s="42" t="s">
        <v>1</v>
      </c>
    </row>
    <row r="2" spans="1:27">
      <c r="A2" s="41" t="s">
        <v>2</v>
      </c>
      <c r="B2" s="41" t="s">
        <v>3</v>
      </c>
      <c r="C2" s="42" t="s">
        <v>1</v>
      </c>
      <c r="D2" s="42" t="s">
        <v>1</v>
      </c>
      <c r="E2" s="42" t="s">
        <v>1</v>
      </c>
      <c r="F2" s="42" t="s">
        <v>1</v>
      </c>
      <c r="G2" s="42" t="s">
        <v>1</v>
      </c>
      <c r="H2" s="42" t="s">
        <v>1</v>
      </c>
      <c r="I2" s="42" t="s">
        <v>1</v>
      </c>
      <c r="J2" s="42" t="s">
        <v>1</v>
      </c>
      <c r="K2" s="42" t="s">
        <v>1</v>
      </c>
      <c r="L2" s="42" t="s">
        <v>1</v>
      </c>
      <c r="M2" s="42" t="s">
        <v>1</v>
      </c>
      <c r="N2" s="42" t="s">
        <v>1</v>
      </c>
      <c r="O2" s="42" t="s">
        <v>1</v>
      </c>
      <c r="P2" s="42" t="s">
        <v>1</v>
      </c>
      <c r="Q2" s="42" t="s">
        <v>1</v>
      </c>
      <c r="R2" s="42" t="s">
        <v>1</v>
      </c>
      <c r="S2" s="42" t="s">
        <v>1</v>
      </c>
      <c r="T2" s="42" t="s">
        <v>1</v>
      </c>
      <c r="U2" s="42" t="s">
        <v>1</v>
      </c>
      <c r="V2" s="42" t="s">
        <v>1</v>
      </c>
      <c r="W2" s="42" t="s">
        <v>1</v>
      </c>
      <c r="X2" s="42" t="s">
        <v>1</v>
      </c>
      <c r="Y2" s="42" t="s">
        <v>1</v>
      </c>
      <c r="Z2" s="42" t="s">
        <v>1</v>
      </c>
      <c r="AA2" s="42" t="s">
        <v>1</v>
      </c>
    </row>
    <row r="3" spans="1:27">
      <c r="A3" s="41" t="s">
        <v>4</v>
      </c>
      <c r="B3" s="41" t="s">
        <v>131</v>
      </c>
      <c r="C3" s="42" t="s">
        <v>1</v>
      </c>
      <c r="D3" s="42" t="s">
        <v>1</v>
      </c>
      <c r="E3" s="42" t="s">
        <v>1</v>
      </c>
      <c r="F3" s="42" t="s">
        <v>1</v>
      </c>
      <c r="G3" s="42" t="s">
        <v>1</v>
      </c>
      <c r="H3" s="42" t="s">
        <v>1</v>
      </c>
      <c r="I3" s="42" t="s">
        <v>1</v>
      </c>
      <c r="J3" s="42" t="s">
        <v>1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</row>
    <row r="4" spans="1:27" ht="24">
      <c r="A4" s="41" t="s">
        <v>5</v>
      </c>
      <c r="B4" s="41" t="s">
        <v>6</v>
      </c>
      <c r="C4" s="41" t="s">
        <v>7</v>
      </c>
      <c r="D4" s="41" t="s">
        <v>8</v>
      </c>
      <c r="E4" s="41" t="s">
        <v>9</v>
      </c>
      <c r="F4" s="41" t="s">
        <v>10</v>
      </c>
      <c r="G4" s="41" t="s">
        <v>11</v>
      </c>
      <c r="H4" s="41" t="s">
        <v>12</v>
      </c>
      <c r="I4" s="41" t="s">
        <v>13</v>
      </c>
      <c r="J4" s="41" t="s">
        <v>14</v>
      </c>
      <c r="K4" s="41" t="s">
        <v>15</v>
      </c>
      <c r="L4" s="41" t="s">
        <v>16</v>
      </c>
      <c r="M4" s="41" t="s">
        <v>17</v>
      </c>
      <c r="N4" s="41" t="s">
        <v>18</v>
      </c>
      <c r="O4" s="41" t="s">
        <v>19</v>
      </c>
      <c r="P4" s="41" t="s">
        <v>20</v>
      </c>
      <c r="Q4" s="41" t="s">
        <v>21</v>
      </c>
      <c r="R4" s="41" t="s">
        <v>22</v>
      </c>
      <c r="S4" s="41" t="s">
        <v>23</v>
      </c>
      <c r="T4" s="41" t="s">
        <v>24</v>
      </c>
      <c r="U4" s="41" t="s">
        <v>25</v>
      </c>
      <c r="V4" s="41" t="s">
        <v>26</v>
      </c>
      <c r="W4" s="41" t="s">
        <v>27</v>
      </c>
      <c r="X4" s="41" t="s">
        <v>28</v>
      </c>
      <c r="Y4" s="41" t="s">
        <v>29</v>
      </c>
      <c r="Z4" s="41" t="s">
        <v>30</v>
      </c>
      <c r="AA4" s="41" t="s">
        <v>31</v>
      </c>
    </row>
    <row r="5" spans="1:27" ht="22.5">
      <c r="A5" s="44" t="s">
        <v>32</v>
      </c>
      <c r="B5" s="45" t="s">
        <v>33</v>
      </c>
      <c r="C5" s="46" t="s">
        <v>34</v>
      </c>
      <c r="D5" s="44" t="s">
        <v>35</v>
      </c>
      <c r="E5" s="44" t="s">
        <v>36</v>
      </c>
      <c r="F5" s="44" t="s">
        <v>36</v>
      </c>
      <c r="G5" s="44" t="s">
        <v>36</v>
      </c>
      <c r="H5" s="44">
        <v>0</v>
      </c>
      <c r="I5" s="44"/>
      <c r="J5" s="44"/>
      <c r="K5" s="44"/>
      <c r="L5" s="44"/>
      <c r="M5" s="44" t="s">
        <v>37</v>
      </c>
      <c r="N5" s="44" t="s">
        <v>38</v>
      </c>
      <c r="O5" s="44" t="s">
        <v>39</v>
      </c>
      <c r="P5" s="45" t="s">
        <v>40</v>
      </c>
      <c r="Q5" s="47">
        <v>32659000000</v>
      </c>
      <c r="R5" s="47">
        <v>0</v>
      </c>
      <c r="S5" s="47">
        <v>0</v>
      </c>
      <c r="T5" s="47">
        <v>32659000000</v>
      </c>
      <c r="U5" s="47">
        <v>0</v>
      </c>
      <c r="V5" s="47">
        <v>1904492818</v>
      </c>
      <c r="W5" s="47">
        <v>30754507182</v>
      </c>
      <c r="X5" s="47">
        <v>1904492818</v>
      </c>
      <c r="Y5" s="47">
        <v>1904492818</v>
      </c>
      <c r="Z5" s="47">
        <v>1904492818</v>
      </c>
      <c r="AA5" s="47">
        <v>1904492818</v>
      </c>
    </row>
    <row r="6" spans="1:27" ht="22.5">
      <c r="A6" s="44" t="s">
        <v>32</v>
      </c>
      <c r="B6" s="45" t="s">
        <v>33</v>
      </c>
      <c r="C6" s="46" t="s">
        <v>41</v>
      </c>
      <c r="D6" s="44" t="s">
        <v>35</v>
      </c>
      <c r="E6" s="44" t="s">
        <v>36</v>
      </c>
      <c r="F6" s="44" t="s">
        <v>36</v>
      </c>
      <c r="G6" s="44" t="s">
        <v>42</v>
      </c>
      <c r="H6" s="44">
        <v>0</v>
      </c>
      <c r="I6" s="44"/>
      <c r="J6" s="44"/>
      <c r="K6" s="44"/>
      <c r="L6" s="44"/>
      <c r="M6" s="44" t="s">
        <v>37</v>
      </c>
      <c r="N6" s="44" t="s">
        <v>38</v>
      </c>
      <c r="O6" s="44" t="s">
        <v>39</v>
      </c>
      <c r="P6" s="45" t="s">
        <v>43</v>
      </c>
      <c r="Q6" s="47">
        <v>11340000000</v>
      </c>
      <c r="R6" s="47">
        <v>0</v>
      </c>
      <c r="S6" s="47">
        <v>0</v>
      </c>
      <c r="T6" s="47">
        <v>11340000000</v>
      </c>
      <c r="U6" s="47">
        <v>0</v>
      </c>
      <c r="V6" s="47">
        <v>931520200</v>
      </c>
      <c r="W6" s="47">
        <v>10408479800</v>
      </c>
      <c r="X6" s="47">
        <v>931520200</v>
      </c>
      <c r="Y6" s="47">
        <v>931520200</v>
      </c>
      <c r="Z6" s="47">
        <v>931520200</v>
      </c>
      <c r="AA6" s="47">
        <v>931520200</v>
      </c>
    </row>
    <row r="7" spans="1:27" ht="33.75">
      <c r="A7" s="44" t="s">
        <v>32</v>
      </c>
      <c r="B7" s="45" t="s">
        <v>33</v>
      </c>
      <c r="C7" s="46" t="s">
        <v>44</v>
      </c>
      <c r="D7" s="44" t="s">
        <v>35</v>
      </c>
      <c r="E7" s="44" t="s">
        <v>36</v>
      </c>
      <c r="F7" s="44" t="s">
        <v>36</v>
      </c>
      <c r="G7" s="44" t="s">
        <v>45</v>
      </c>
      <c r="H7" s="44">
        <v>0</v>
      </c>
      <c r="I7" s="44"/>
      <c r="J7" s="44"/>
      <c r="K7" s="44"/>
      <c r="L7" s="44"/>
      <c r="M7" s="44" t="s">
        <v>37</v>
      </c>
      <c r="N7" s="44" t="s">
        <v>38</v>
      </c>
      <c r="O7" s="44" t="s">
        <v>39</v>
      </c>
      <c r="P7" s="45" t="s">
        <v>46</v>
      </c>
      <c r="Q7" s="47">
        <v>1701000000</v>
      </c>
      <c r="R7" s="47">
        <v>0</v>
      </c>
      <c r="S7" s="47">
        <v>0</v>
      </c>
      <c r="T7" s="47">
        <v>1701000000</v>
      </c>
      <c r="U7" s="47">
        <v>0</v>
      </c>
      <c r="V7" s="47">
        <v>187014618</v>
      </c>
      <c r="W7" s="47">
        <v>1513985382</v>
      </c>
      <c r="X7" s="47">
        <v>187014618</v>
      </c>
      <c r="Y7" s="47">
        <v>187014618</v>
      </c>
      <c r="Z7" s="47">
        <v>187014618</v>
      </c>
      <c r="AA7" s="47">
        <v>187014618</v>
      </c>
    </row>
    <row r="8" spans="1:27" ht="22.5">
      <c r="A8" s="44" t="s">
        <v>32</v>
      </c>
      <c r="B8" s="45" t="s">
        <v>33</v>
      </c>
      <c r="C8" s="46" t="s">
        <v>47</v>
      </c>
      <c r="D8" s="44" t="s">
        <v>35</v>
      </c>
      <c r="E8" s="44" t="s">
        <v>42</v>
      </c>
      <c r="F8" s="44" t="s">
        <v>42</v>
      </c>
      <c r="G8" s="44">
        <v>0</v>
      </c>
      <c r="H8" s="44">
        <v>0</v>
      </c>
      <c r="I8" s="44"/>
      <c r="J8" s="44"/>
      <c r="K8" s="44"/>
      <c r="L8" s="44"/>
      <c r="M8" s="44" t="s">
        <v>37</v>
      </c>
      <c r="N8" s="44" t="s">
        <v>38</v>
      </c>
      <c r="O8" s="44" t="s">
        <v>39</v>
      </c>
      <c r="P8" s="45" t="s">
        <v>48</v>
      </c>
      <c r="Q8" s="47">
        <v>11270000000</v>
      </c>
      <c r="R8" s="47">
        <v>0</v>
      </c>
      <c r="S8" s="47">
        <v>0</v>
      </c>
      <c r="T8" s="47">
        <v>11270000000</v>
      </c>
      <c r="U8" s="47">
        <v>0</v>
      </c>
      <c r="V8" s="47">
        <v>9020393669.9599991</v>
      </c>
      <c r="W8" s="47">
        <v>2249606330.04</v>
      </c>
      <c r="X8" s="47">
        <v>6777951582.3100004</v>
      </c>
      <c r="Y8" s="47">
        <v>180114028</v>
      </c>
      <c r="Z8" s="47">
        <v>171569135</v>
      </c>
      <c r="AA8" s="47">
        <v>156221117</v>
      </c>
    </row>
    <row r="9" spans="1:27" ht="22.5">
      <c r="A9" s="44" t="s">
        <v>32</v>
      </c>
      <c r="B9" s="45" t="s">
        <v>33</v>
      </c>
      <c r="C9" s="46" t="s">
        <v>47</v>
      </c>
      <c r="D9" s="44" t="s">
        <v>35</v>
      </c>
      <c r="E9" s="44" t="s">
        <v>42</v>
      </c>
      <c r="F9" s="44" t="s">
        <v>42</v>
      </c>
      <c r="G9" s="44">
        <v>0</v>
      </c>
      <c r="H9" s="44">
        <v>0</v>
      </c>
      <c r="I9" s="44"/>
      <c r="J9" s="44"/>
      <c r="K9" s="44"/>
      <c r="L9" s="44"/>
      <c r="M9" s="44" t="s">
        <v>49</v>
      </c>
      <c r="N9" s="44" t="s">
        <v>50</v>
      </c>
      <c r="O9" s="44" t="s">
        <v>39</v>
      </c>
      <c r="P9" s="45" t="s">
        <v>48</v>
      </c>
      <c r="Q9" s="47">
        <v>7737000000</v>
      </c>
      <c r="R9" s="47">
        <v>0</v>
      </c>
      <c r="S9" s="47">
        <v>0</v>
      </c>
      <c r="T9" s="47">
        <v>7737000000</v>
      </c>
      <c r="U9" s="47">
        <v>0</v>
      </c>
      <c r="V9" s="47">
        <v>2503169568</v>
      </c>
      <c r="W9" s="47">
        <v>5233830432</v>
      </c>
      <c r="X9" s="47">
        <v>1393059662</v>
      </c>
      <c r="Y9" s="47">
        <v>0</v>
      </c>
      <c r="Z9" s="47">
        <v>0</v>
      </c>
      <c r="AA9" s="47">
        <v>0</v>
      </c>
    </row>
    <row r="10" spans="1:27" ht="33.75">
      <c r="A10" s="44" t="s">
        <v>32</v>
      </c>
      <c r="B10" s="45" t="s">
        <v>33</v>
      </c>
      <c r="C10" s="46" t="s">
        <v>123</v>
      </c>
      <c r="D10" s="44" t="s">
        <v>35</v>
      </c>
      <c r="E10" s="44" t="s">
        <v>45</v>
      </c>
      <c r="F10" s="44" t="s">
        <v>61</v>
      </c>
      <c r="G10" s="44" t="s">
        <v>42</v>
      </c>
      <c r="H10" s="44" t="s">
        <v>124</v>
      </c>
      <c r="I10" s="44"/>
      <c r="J10" s="44"/>
      <c r="K10" s="44"/>
      <c r="L10" s="44"/>
      <c r="M10" s="44" t="s">
        <v>37</v>
      </c>
      <c r="N10" s="44" t="s">
        <v>38</v>
      </c>
      <c r="O10" s="44" t="s">
        <v>39</v>
      </c>
      <c r="P10" s="45" t="s">
        <v>125</v>
      </c>
      <c r="Q10" s="47">
        <v>242000000</v>
      </c>
      <c r="R10" s="47">
        <v>0</v>
      </c>
      <c r="S10" s="47">
        <v>0</v>
      </c>
      <c r="T10" s="47">
        <v>242000000</v>
      </c>
      <c r="U10" s="47">
        <v>0</v>
      </c>
      <c r="V10" s="47">
        <v>16681475</v>
      </c>
      <c r="W10" s="47">
        <v>225318525</v>
      </c>
      <c r="X10" s="47">
        <v>16681475</v>
      </c>
      <c r="Y10" s="47">
        <v>16681475</v>
      </c>
      <c r="Z10" s="47">
        <v>16681475</v>
      </c>
      <c r="AA10" s="47">
        <v>16681475</v>
      </c>
    </row>
    <row r="11" spans="1:27" ht="22.5">
      <c r="A11" s="44" t="s">
        <v>32</v>
      </c>
      <c r="B11" s="45" t="s">
        <v>33</v>
      </c>
      <c r="C11" s="46" t="s">
        <v>51</v>
      </c>
      <c r="D11" s="44" t="s">
        <v>35</v>
      </c>
      <c r="E11" s="44" t="s">
        <v>45</v>
      </c>
      <c r="F11" s="44" t="s">
        <v>38</v>
      </c>
      <c r="G11" s="44" t="s">
        <v>36</v>
      </c>
      <c r="H11" s="44" t="s">
        <v>52</v>
      </c>
      <c r="I11" s="44"/>
      <c r="J11" s="44"/>
      <c r="K11" s="44"/>
      <c r="L11" s="44"/>
      <c r="M11" s="44" t="s">
        <v>49</v>
      </c>
      <c r="N11" s="44" t="s">
        <v>50</v>
      </c>
      <c r="O11" s="44" t="s">
        <v>39</v>
      </c>
      <c r="P11" s="45" t="s">
        <v>53</v>
      </c>
      <c r="Q11" s="47">
        <v>700000000</v>
      </c>
      <c r="R11" s="47">
        <v>0</v>
      </c>
      <c r="S11" s="47">
        <v>0</v>
      </c>
      <c r="T11" s="47">
        <v>700000000</v>
      </c>
      <c r="U11" s="47">
        <v>0</v>
      </c>
      <c r="V11" s="47">
        <v>0</v>
      </c>
      <c r="W11" s="47">
        <v>700000000</v>
      </c>
      <c r="X11" s="47">
        <v>0</v>
      </c>
      <c r="Y11" s="47">
        <v>0</v>
      </c>
      <c r="Z11" s="47">
        <v>0</v>
      </c>
      <c r="AA11" s="47">
        <v>0</v>
      </c>
    </row>
    <row r="12" spans="1:27" ht="22.5">
      <c r="A12" s="44" t="s">
        <v>32</v>
      </c>
      <c r="B12" s="45" t="s">
        <v>33</v>
      </c>
      <c r="C12" s="46" t="s">
        <v>54</v>
      </c>
      <c r="D12" s="44" t="s">
        <v>35</v>
      </c>
      <c r="E12" s="44" t="s">
        <v>45</v>
      </c>
      <c r="F12" s="44" t="s">
        <v>38</v>
      </c>
      <c r="G12" s="44" t="s">
        <v>36</v>
      </c>
      <c r="H12" s="44" t="s">
        <v>55</v>
      </c>
      <c r="I12" s="44"/>
      <c r="J12" s="44"/>
      <c r="K12" s="44"/>
      <c r="L12" s="44"/>
      <c r="M12" s="44" t="s">
        <v>49</v>
      </c>
      <c r="N12" s="44" t="s">
        <v>50</v>
      </c>
      <c r="O12" s="44" t="s">
        <v>39</v>
      </c>
      <c r="P12" s="45" t="s">
        <v>56</v>
      </c>
      <c r="Q12" s="47">
        <v>40000000</v>
      </c>
      <c r="R12" s="47">
        <v>0</v>
      </c>
      <c r="S12" s="47">
        <v>0</v>
      </c>
      <c r="T12" s="47">
        <v>40000000</v>
      </c>
      <c r="U12" s="47">
        <v>0</v>
      </c>
      <c r="V12" s="47">
        <v>0</v>
      </c>
      <c r="W12" s="47">
        <v>40000000</v>
      </c>
      <c r="X12" s="47">
        <v>0</v>
      </c>
      <c r="Y12" s="47">
        <v>0</v>
      </c>
      <c r="Z12" s="47">
        <v>0</v>
      </c>
      <c r="AA12" s="47">
        <v>0</v>
      </c>
    </row>
    <row r="13" spans="1:27" ht="22.5">
      <c r="A13" s="44" t="s">
        <v>32</v>
      </c>
      <c r="B13" s="45" t="s">
        <v>33</v>
      </c>
      <c r="C13" s="46" t="s">
        <v>57</v>
      </c>
      <c r="D13" s="44" t="s">
        <v>35</v>
      </c>
      <c r="E13" s="44" t="s">
        <v>58</v>
      </c>
      <c r="F13" s="44" t="s">
        <v>36</v>
      </c>
      <c r="G13" s="44">
        <v>0</v>
      </c>
      <c r="H13" s="44">
        <v>0</v>
      </c>
      <c r="I13" s="44"/>
      <c r="J13" s="44"/>
      <c r="K13" s="44"/>
      <c r="L13" s="44"/>
      <c r="M13" s="44" t="s">
        <v>37</v>
      </c>
      <c r="N13" s="44" t="s">
        <v>38</v>
      </c>
      <c r="O13" s="44" t="s">
        <v>39</v>
      </c>
      <c r="P13" s="45" t="s">
        <v>59</v>
      </c>
      <c r="Q13" s="47">
        <v>413000000</v>
      </c>
      <c r="R13" s="47">
        <v>0</v>
      </c>
      <c r="S13" s="47">
        <v>0</v>
      </c>
      <c r="T13" s="47">
        <v>413000000</v>
      </c>
      <c r="U13" s="47">
        <v>0</v>
      </c>
      <c r="V13" s="47">
        <v>110237530</v>
      </c>
      <c r="W13" s="47">
        <v>302762470</v>
      </c>
      <c r="X13" s="47">
        <v>102763867</v>
      </c>
      <c r="Y13" s="47">
        <v>80158004</v>
      </c>
      <c r="Z13" s="47">
        <v>80158004</v>
      </c>
      <c r="AA13" s="47">
        <v>80158004</v>
      </c>
    </row>
    <row r="14" spans="1:27" ht="22.5">
      <c r="A14" s="44" t="s">
        <v>32</v>
      </c>
      <c r="B14" s="45" t="s">
        <v>33</v>
      </c>
      <c r="C14" s="46" t="s">
        <v>57</v>
      </c>
      <c r="D14" s="44" t="s">
        <v>35</v>
      </c>
      <c r="E14" s="44" t="s">
        <v>58</v>
      </c>
      <c r="F14" s="44" t="s">
        <v>36</v>
      </c>
      <c r="G14" s="44">
        <v>0</v>
      </c>
      <c r="H14" s="44">
        <v>0</v>
      </c>
      <c r="I14" s="44"/>
      <c r="J14" s="44"/>
      <c r="K14" s="44"/>
      <c r="L14" s="44"/>
      <c r="M14" s="44" t="s">
        <v>49</v>
      </c>
      <c r="N14" s="44" t="s">
        <v>50</v>
      </c>
      <c r="O14" s="44" t="s">
        <v>39</v>
      </c>
      <c r="P14" s="45" t="s">
        <v>59</v>
      </c>
      <c r="Q14" s="47">
        <v>455000000</v>
      </c>
      <c r="R14" s="47">
        <v>0</v>
      </c>
      <c r="S14" s="47">
        <v>0</v>
      </c>
      <c r="T14" s="47">
        <v>455000000</v>
      </c>
      <c r="U14" s="47">
        <v>0</v>
      </c>
      <c r="V14" s="47">
        <v>76349000</v>
      </c>
      <c r="W14" s="47">
        <v>378651000</v>
      </c>
      <c r="X14" s="47">
        <v>62429000</v>
      </c>
      <c r="Y14" s="47">
        <v>0</v>
      </c>
      <c r="Z14" s="47">
        <v>0</v>
      </c>
      <c r="AA14" s="47">
        <v>0</v>
      </c>
    </row>
    <row r="15" spans="1:27" ht="22.5">
      <c r="A15" s="44" t="s">
        <v>32</v>
      </c>
      <c r="B15" s="45" t="s">
        <v>33</v>
      </c>
      <c r="C15" s="46" t="s">
        <v>60</v>
      </c>
      <c r="D15" s="44" t="s">
        <v>35</v>
      </c>
      <c r="E15" s="44" t="s">
        <v>58</v>
      </c>
      <c r="F15" s="44" t="s">
        <v>61</v>
      </c>
      <c r="G15" s="44" t="s">
        <v>36</v>
      </c>
      <c r="H15" s="44">
        <v>0</v>
      </c>
      <c r="I15" s="44"/>
      <c r="J15" s="44"/>
      <c r="K15" s="44"/>
      <c r="L15" s="44"/>
      <c r="M15" s="44" t="s">
        <v>49</v>
      </c>
      <c r="N15" s="44" t="s">
        <v>50</v>
      </c>
      <c r="O15" s="44" t="s">
        <v>39</v>
      </c>
      <c r="P15" s="45" t="s">
        <v>62</v>
      </c>
      <c r="Q15" s="47">
        <v>272000000</v>
      </c>
      <c r="R15" s="47">
        <v>0</v>
      </c>
      <c r="S15" s="47">
        <v>0</v>
      </c>
      <c r="T15" s="47">
        <v>272000000</v>
      </c>
      <c r="U15" s="47">
        <v>0</v>
      </c>
      <c r="V15" s="47">
        <v>0</v>
      </c>
      <c r="W15" s="47">
        <v>272000000</v>
      </c>
      <c r="X15" s="47">
        <v>0</v>
      </c>
      <c r="Y15" s="47">
        <v>0</v>
      </c>
      <c r="Z15" s="47">
        <v>0</v>
      </c>
      <c r="AA15" s="47">
        <v>0</v>
      </c>
    </row>
    <row r="16" spans="1:27" ht="67.5">
      <c r="A16" s="44" t="s">
        <v>32</v>
      </c>
      <c r="B16" s="45" t="s">
        <v>33</v>
      </c>
      <c r="C16" s="46" t="s">
        <v>63</v>
      </c>
      <c r="D16" s="44" t="s">
        <v>64</v>
      </c>
      <c r="E16" s="44" t="s">
        <v>65</v>
      </c>
      <c r="F16" s="44" t="s">
        <v>66</v>
      </c>
      <c r="G16" s="44" t="s">
        <v>67</v>
      </c>
      <c r="H16" s="44">
        <v>0</v>
      </c>
      <c r="I16" s="44"/>
      <c r="J16" s="44"/>
      <c r="K16" s="44"/>
      <c r="L16" s="44"/>
      <c r="M16" s="44" t="s">
        <v>37</v>
      </c>
      <c r="N16" s="44" t="s">
        <v>38</v>
      </c>
      <c r="O16" s="44" t="s">
        <v>39</v>
      </c>
      <c r="P16" s="45" t="s">
        <v>69</v>
      </c>
      <c r="Q16" s="47">
        <v>3500000000</v>
      </c>
      <c r="R16" s="47">
        <v>0</v>
      </c>
      <c r="S16" s="47">
        <v>0</v>
      </c>
      <c r="T16" s="47">
        <v>3500000000</v>
      </c>
      <c r="U16" s="47">
        <v>0</v>
      </c>
      <c r="V16" s="47">
        <v>0</v>
      </c>
      <c r="W16" s="47">
        <v>3500000000</v>
      </c>
      <c r="X16" s="47">
        <v>0</v>
      </c>
      <c r="Y16" s="47">
        <v>0</v>
      </c>
      <c r="Z16" s="47">
        <v>0</v>
      </c>
      <c r="AA16" s="47">
        <v>0</v>
      </c>
    </row>
    <row r="17" spans="1:27" ht="67.5">
      <c r="A17" s="44" t="s">
        <v>32</v>
      </c>
      <c r="B17" s="45" t="s">
        <v>33</v>
      </c>
      <c r="C17" s="46" t="s">
        <v>63</v>
      </c>
      <c r="D17" s="44" t="s">
        <v>64</v>
      </c>
      <c r="E17" s="44" t="s">
        <v>65</v>
      </c>
      <c r="F17" s="44" t="s">
        <v>66</v>
      </c>
      <c r="G17" s="44" t="s">
        <v>67</v>
      </c>
      <c r="H17" s="44">
        <v>0</v>
      </c>
      <c r="I17" s="44"/>
      <c r="J17" s="44"/>
      <c r="K17" s="44"/>
      <c r="L17" s="44"/>
      <c r="M17" s="44" t="s">
        <v>49</v>
      </c>
      <c r="N17" s="44" t="s">
        <v>50</v>
      </c>
      <c r="O17" s="44" t="s">
        <v>39</v>
      </c>
      <c r="P17" s="45" t="s">
        <v>69</v>
      </c>
      <c r="Q17" s="47">
        <v>1065000000</v>
      </c>
      <c r="R17" s="47">
        <v>0</v>
      </c>
      <c r="S17" s="47">
        <v>0</v>
      </c>
      <c r="T17" s="47">
        <v>1065000000</v>
      </c>
      <c r="U17" s="47">
        <v>0</v>
      </c>
      <c r="V17" s="47">
        <v>41125036</v>
      </c>
      <c r="W17" s="47">
        <v>1023874964</v>
      </c>
      <c r="X17" s="47">
        <v>0</v>
      </c>
      <c r="Y17" s="47">
        <v>0</v>
      </c>
      <c r="Z17" s="47">
        <v>0</v>
      </c>
      <c r="AA17" s="47">
        <v>0</v>
      </c>
    </row>
    <row r="18" spans="1:27" ht="45">
      <c r="A18" s="44" t="s">
        <v>32</v>
      </c>
      <c r="B18" s="45" t="s">
        <v>33</v>
      </c>
      <c r="C18" s="46" t="s">
        <v>70</v>
      </c>
      <c r="D18" s="44" t="s">
        <v>64</v>
      </c>
      <c r="E18" s="44" t="s">
        <v>65</v>
      </c>
      <c r="F18" s="44" t="s">
        <v>66</v>
      </c>
      <c r="G18" s="44" t="s">
        <v>71</v>
      </c>
      <c r="H18" s="44">
        <v>0</v>
      </c>
      <c r="I18" s="44"/>
      <c r="J18" s="44"/>
      <c r="K18" s="44"/>
      <c r="L18" s="44"/>
      <c r="M18" s="44" t="s">
        <v>37</v>
      </c>
      <c r="N18" s="44" t="s">
        <v>38</v>
      </c>
      <c r="O18" s="44" t="s">
        <v>39</v>
      </c>
      <c r="P18" s="45" t="s">
        <v>72</v>
      </c>
      <c r="Q18" s="47">
        <v>8300000000</v>
      </c>
      <c r="R18" s="47">
        <v>0</v>
      </c>
      <c r="S18" s="47">
        <v>0</v>
      </c>
      <c r="T18" s="47">
        <v>8300000000</v>
      </c>
      <c r="U18" s="47">
        <v>0</v>
      </c>
      <c r="V18" s="47">
        <v>0</v>
      </c>
      <c r="W18" s="47">
        <v>8300000000</v>
      </c>
      <c r="X18" s="47">
        <v>0</v>
      </c>
      <c r="Y18" s="47">
        <v>0</v>
      </c>
      <c r="Z18" s="47">
        <v>0</v>
      </c>
      <c r="AA18" s="47">
        <v>0</v>
      </c>
    </row>
    <row r="19" spans="1:27" ht="45">
      <c r="A19" s="44" t="s">
        <v>32</v>
      </c>
      <c r="B19" s="45" t="s">
        <v>33</v>
      </c>
      <c r="C19" s="46" t="s">
        <v>70</v>
      </c>
      <c r="D19" s="44" t="s">
        <v>64</v>
      </c>
      <c r="E19" s="44" t="s">
        <v>65</v>
      </c>
      <c r="F19" s="44" t="s">
        <v>66</v>
      </c>
      <c r="G19" s="44" t="s">
        <v>71</v>
      </c>
      <c r="H19" s="44">
        <v>0</v>
      </c>
      <c r="I19" s="44"/>
      <c r="J19" s="44"/>
      <c r="K19" s="44"/>
      <c r="L19" s="44"/>
      <c r="M19" s="44" t="s">
        <v>49</v>
      </c>
      <c r="N19" s="44" t="s">
        <v>50</v>
      </c>
      <c r="O19" s="44" t="s">
        <v>39</v>
      </c>
      <c r="P19" s="45" t="s">
        <v>72</v>
      </c>
      <c r="Q19" s="47">
        <v>4662000000</v>
      </c>
      <c r="R19" s="47">
        <v>0</v>
      </c>
      <c r="S19" s="47">
        <v>0</v>
      </c>
      <c r="T19" s="47">
        <v>4662000000</v>
      </c>
      <c r="U19" s="47">
        <v>0</v>
      </c>
      <c r="V19" s="47">
        <v>116771678</v>
      </c>
      <c r="W19" s="47">
        <v>4545228322</v>
      </c>
      <c r="X19" s="47">
        <v>0</v>
      </c>
      <c r="Y19" s="47">
        <v>0</v>
      </c>
      <c r="Z19" s="47">
        <v>0</v>
      </c>
      <c r="AA19" s="47">
        <v>0</v>
      </c>
    </row>
    <row r="20" spans="1:27" ht="78.75">
      <c r="A20" s="44" t="s">
        <v>32</v>
      </c>
      <c r="B20" s="45" t="s">
        <v>33</v>
      </c>
      <c r="C20" s="46" t="s">
        <v>73</v>
      </c>
      <c r="D20" s="44" t="s">
        <v>64</v>
      </c>
      <c r="E20" s="44" t="s">
        <v>74</v>
      </c>
      <c r="F20" s="44" t="s">
        <v>66</v>
      </c>
      <c r="G20" s="44" t="s">
        <v>75</v>
      </c>
      <c r="H20" s="44">
        <v>0</v>
      </c>
      <c r="I20" s="44"/>
      <c r="J20" s="44"/>
      <c r="K20" s="44"/>
      <c r="L20" s="44"/>
      <c r="M20" s="44" t="s">
        <v>37</v>
      </c>
      <c r="N20" s="44" t="s">
        <v>38</v>
      </c>
      <c r="O20" s="44" t="s">
        <v>39</v>
      </c>
      <c r="P20" s="45" t="s">
        <v>76</v>
      </c>
      <c r="Q20" s="47">
        <v>4000000000</v>
      </c>
      <c r="R20" s="47">
        <v>0</v>
      </c>
      <c r="S20" s="47">
        <v>0</v>
      </c>
      <c r="T20" s="47">
        <v>4000000000</v>
      </c>
      <c r="U20" s="47">
        <v>0</v>
      </c>
      <c r="V20" s="47">
        <v>629162775</v>
      </c>
      <c r="W20" s="47">
        <v>3370837225</v>
      </c>
      <c r="X20" s="47">
        <v>0</v>
      </c>
      <c r="Y20" s="47">
        <v>0</v>
      </c>
      <c r="Z20" s="47">
        <v>0</v>
      </c>
      <c r="AA20" s="47">
        <v>0</v>
      </c>
    </row>
    <row r="21" spans="1:27" ht="78.75">
      <c r="A21" s="44" t="s">
        <v>32</v>
      </c>
      <c r="B21" s="45" t="s">
        <v>33</v>
      </c>
      <c r="C21" s="46" t="s">
        <v>73</v>
      </c>
      <c r="D21" s="44" t="s">
        <v>64</v>
      </c>
      <c r="E21" s="44" t="s">
        <v>74</v>
      </c>
      <c r="F21" s="44" t="s">
        <v>66</v>
      </c>
      <c r="G21" s="44" t="s">
        <v>75</v>
      </c>
      <c r="H21" s="44">
        <v>0</v>
      </c>
      <c r="I21" s="44"/>
      <c r="J21" s="44"/>
      <c r="K21" s="44"/>
      <c r="L21" s="44"/>
      <c r="M21" s="44" t="s">
        <v>49</v>
      </c>
      <c r="N21" s="44" t="s">
        <v>50</v>
      </c>
      <c r="O21" s="44" t="s">
        <v>39</v>
      </c>
      <c r="P21" s="45" t="s">
        <v>76</v>
      </c>
      <c r="Q21" s="47">
        <v>15000000000</v>
      </c>
      <c r="R21" s="47">
        <v>0</v>
      </c>
      <c r="S21" s="47">
        <v>0</v>
      </c>
      <c r="T21" s="47">
        <v>15000000000</v>
      </c>
      <c r="U21" s="47">
        <v>0</v>
      </c>
      <c r="V21" s="47">
        <v>171166632</v>
      </c>
      <c r="W21" s="47">
        <v>14828833368</v>
      </c>
      <c r="X21" s="47">
        <v>0</v>
      </c>
      <c r="Y21" s="47">
        <v>0</v>
      </c>
      <c r="Z21" s="47">
        <v>0</v>
      </c>
      <c r="AA21" s="47">
        <v>0</v>
      </c>
    </row>
    <row r="22" spans="1:27" ht="22.5">
      <c r="A22" s="44" t="s">
        <v>32</v>
      </c>
      <c r="B22" s="45" t="s">
        <v>33</v>
      </c>
      <c r="C22" s="46" t="s">
        <v>77</v>
      </c>
      <c r="D22" s="44" t="s">
        <v>64</v>
      </c>
      <c r="E22" s="44" t="s">
        <v>78</v>
      </c>
      <c r="F22" s="44" t="s">
        <v>66</v>
      </c>
      <c r="G22" s="44" t="s">
        <v>75</v>
      </c>
      <c r="H22" s="44">
        <v>0</v>
      </c>
      <c r="I22" s="44"/>
      <c r="J22" s="44"/>
      <c r="K22" s="44"/>
      <c r="L22" s="44"/>
      <c r="M22" s="44" t="s">
        <v>37</v>
      </c>
      <c r="N22" s="44" t="s">
        <v>38</v>
      </c>
      <c r="O22" s="44" t="s">
        <v>39</v>
      </c>
      <c r="P22" s="45" t="s">
        <v>79</v>
      </c>
      <c r="Q22" s="47">
        <v>7659826508</v>
      </c>
      <c r="R22" s="47">
        <v>0</v>
      </c>
      <c r="S22" s="47">
        <v>0</v>
      </c>
      <c r="T22" s="47">
        <v>7659826508</v>
      </c>
      <c r="U22" s="47">
        <v>0</v>
      </c>
      <c r="V22" s="47">
        <v>153369365</v>
      </c>
      <c r="W22" s="47">
        <v>7506457143</v>
      </c>
      <c r="X22" s="47">
        <v>153369365</v>
      </c>
      <c r="Y22" s="47">
        <v>0</v>
      </c>
      <c r="Z22" s="47">
        <v>0</v>
      </c>
      <c r="AA22" s="47">
        <v>0</v>
      </c>
    </row>
    <row r="23" spans="1:27" ht="22.5">
      <c r="A23" s="44" t="s">
        <v>32</v>
      </c>
      <c r="B23" s="45" t="s">
        <v>33</v>
      </c>
      <c r="C23" s="46" t="s">
        <v>77</v>
      </c>
      <c r="D23" s="44" t="s">
        <v>64</v>
      </c>
      <c r="E23" s="44" t="s">
        <v>78</v>
      </c>
      <c r="F23" s="44" t="s">
        <v>66</v>
      </c>
      <c r="G23" s="44" t="s">
        <v>75</v>
      </c>
      <c r="H23" s="44">
        <v>0</v>
      </c>
      <c r="I23" s="44"/>
      <c r="J23" s="44"/>
      <c r="K23" s="44"/>
      <c r="L23" s="44"/>
      <c r="M23" s="44" t="s">
        <v>37</v>
      </c>
      <c r="N23" s="44" t="s">
        <v>68</v>
      </c>
      <c r="O23" s="44" t="s">
        <v>39</v>
      </c>
      <c r="P23" s="45" t="s">
        <v>79</v>
      </c>
      <c r="Q23" s="47">
        <v>8000000000</v>
      </c>
      <c r="R23" s="47">
        <v>0</v>
      </c>
      <c r="S23" s="47">
        <v>0</v>
      </c>
      <c r="T23" s="47">
        <v>8000000000</v>
      </c>
      <c r="U23" s="47">
        <v>0</v>
      </c>
      <c r="V23" s="47">
        <v>650000</v>
      </c>
      <c r="W23" s="47">
        <v>7999350000</v>
      </c>
      <c r="X23" s="47">
        <v>0</v>
      </c>
      <c r="Y23" s="47">
        <v>0</v>
      </c>
      <c r="Z23" s="47">
        <v>0</v>
      </c>
      <c r="AA23" s="47">
        <v>0</v>
      </c>
    </row>
    <row r="24" spans="1:27" ht="22.5">
      <c r="A24" s="44" t="s">
        <v>32</v>
      </c>
      <c r="B24" s="45" t="s">
        <v>33</v>
      </c>
      <c r="C24" s="46" t="s">
        <v>77</v>
      </c>
      <c r="D24" s="44" t="s">
        <v>64</v>
      </c>
      <c r="E24" s="44" t="s">
        <v>78</v>
      </c>
      <c r="F24" s="44" t="s">
        <v>66</v>
      </c>
      <c r="G24" s="44" t="s">
        <v>75</v>
      </c>
      <c r="H24" s="44">
        <v>0</v>
      </c>
      <c r="I24" s="44"/>
      <c r="J24" s="44"/>
      <c r="K24" s="44"/>
      <c r="L24" s="44"/>
      <c r="M24" s="44" t="s">
        <v>37</v>
      </c>
      <c r="N24" s="44" t="s">
        <v>126</v>
      </c>
      <c r="O24" s="44" t="s">
        <v>39</v>
      </c>
      <c r="P24" s="45" t="s">
        <v>79</v>
      </c>
      <c r="Q24" s="47">
        <v>56125588920</v>
      </c>
      <c r="R24" s="47">
        <v>0</v>
      </c>
      <c r="S24" s="47">
        <v>0</v>
      </c>
      <c r="T24" s="47">
        <v>56125588920</v>
      </c>
      <c r="U24" s="47">
        <v>0</v>
      </c>
      <c r="V24" s="47">
        <v>0</v>
      </c>
      <c r="W24" s="47">
        <v>56125588920</v>
      </c>
      <c r="X24" s="47">
        <v>0</v>
      </c>
      <c r="Y24" s="47">
        <v>0</v>
      </c>
      <c r="Z24" s="47">
        <v>0</v>
      </c>
      <c r="AA24" s="47">
        <v>0</v>
      </c>
    </row>
    <row r="25" spans="1:27" ht="22.5">
      <c r="A25" s="44" t="s">
        <v>32</v>
      </c>
      <c r="B25" s="45" t="s">
        <v>33</v>
      </c>
      <c r="C25" s="46" t="s">
        <v>77</v>
      </c>
      <c r="D25" s="44" t="s">
        <v>64</v>
      </c>
      <c r="E25" s="44" t="s">
        <v>78</v>
      </c>
      <c r="F25" s="44" t="s">
        <v>66</v>
      </c>
      <c r="G25" s="44" t="s">
        <v>75</v>
      </c>
      <c r="H25" s="44">
        <v>0</v>
      </c>
      <c r="I25" s="44"/>
      <c r="J25" s="44"/>
      <c r="K25" s="44"/>
      <c r="L25" s="44"/>
      <c r="M25" s="44" t="s">
        <v>49</v>
      </c>
      <c r="N25" s="44" t="s">
        <v>50</v>
      </c>
      <c r="O25" s="44" t="s">
        <v>39</v>
      </c>
      <c r="P25" s="45" t="s">
        <v>79</v>
      </c>
      <c r="Q25" s="47">
        <v>31302000000</v>
      </c>
      <c r="R25" s="47">
        <v>0</v>
      </c>
      <c r="S25" s="47">
        <v>0</v>
      </c>
      <c r="T25" s="47">
        <v>31302000000</v>
      </c>
      <c r="U25" s="47">
        <v>0</v>
      </c>
      <c r="V25" s="47">
        <v>928690826</v>
      </c>
      <c r="W25" s="47">
        <v>30373309174</v>
      </c>
      <c r="X25" s="47">
        <v>0</v>
      </c>
      <c r="Y25" s="47">
        <v>0</v>
      </c>
      <c r="Z25" s="47">
        <v>0</v>
      </c>
      <c r="AA25" s="47">
        <v>0</v>
      </c>
    </row>
    <row r="26" spans="1:27" ht="56.25">
      <c r="A26" s="44" t="s">
        <v>32</v>
      </c>
      <c r="B26" s="45" t="s">
        <v>33</v>
      </c>
      <c r="C26" s="46" t="s">
        <v>80</v>
      </c>
      <c r="D26" s="44" t="s">
        <v>64</v>
      </c>
      <c r="E26" s="44" t="s">
        <v>81</v>
      </c>
      <c r="F26" s="44" t="s">
        <v>66</v>
      </c>
      <c r="G26" s="44" t="s">
        <v>82</v>
      </c>
      <c r="H26" s="44">
        <v>0</v>
      </c>
      <c r="I26" s="44"/>
      <c r="J26" s="44"/>
      <c r="K26" s="44"/>
      <c r="L26" s="44"/>
      <c r="M26" s="44" t="s">
        <v>37</v>
      </c>
      <c r="N26" s="44" t="s">
        <v>38</v>
      </c>
      <c r="O26" s="44" t="s">
        <v>39</v>
      </c>
      <c r="P26" s="45" t="s">
        <v>83</v>
      </c>
      <c r="Q26" s="47">
        <v>2500000000</v>
      </c>
      <c r="R26" s="47">
        <v>0</v>
      </c>
      <c r="S26" s="47">
        <v>0</v>
      </c>
      <c r="T26" s="47">
        <v>2500000000</v>
      </c>
      <c r="U26" s="47">
        <v>0</v>
      </c>
      <c r="V26" s="47">
        <v>448710686</v>
      </c>
      <c r="W26" s="47">
        <v>2051289314</v>
      </c>
      <c r="X26" s="47">
        <v>0</v>
      </c>
      <c r="Y26" s="47">
        <v>0</v>
      </c>
      <c r="Z26" s="47">
        <v>0</v>
      </c>
      <c r="AA26" s="47">
        <v>0</v>
      </c>
    </row>
    <row r="27" spans="1:27" ht="56.25">
      <c r="A27" s="44" t="s">
        <v>32</v>
      </c>
      <c r="B27" s="45" t="s">
        <v>33</v>
      </c>
      <c r="C27" s="46" t="s">
        <v>80</v>
      </c>
      <c r="D27" s="44" t="s">
        <v>64</v>
      </c>
      <c r="E27" s="44" t="s">
        <v>81</v>
      </c>
      <c r="F27" s="44" t="s">
        <v>66</v>
      </c>
      <c r="G27" s="44" t="s">
        <v>82</v>
      </c>
      <c r="H27" s="44">
        <v>0</v>
      </c>
      <c r="I27" s="44"/>
      <c r="J27" s="44"/>
      <c r="K27" s="44"/>
      <c r="L27" s="44"/>
      <c r="M27" s="44" t="s">
        <v>49</v>
      </c>
      <c r="N27" s="44" t="s">
        <v>50</v>
      </c>
      <c r="O27" s="44" t="s">
        <v>39</v>
      </c>
      <c r="P27" s="45" t="s">
        <v>83</v>
      </c>
      <c r="Q27" s="47">
        <v>2500000000</v>
      </c>
      <c r="R27" s="47">
        <v>0</v>
      </c>
      <c r="S27" s="47">
        <v>0</v>
      </c>
      <c r="T27" s="47">
        <v>2500000000</v>
      </c>
      <c r="U27" s="47">
        <v>0</v>
      </c>
      <c r="V27" s="47">
        <v>45043851</v>
      </c>
      <c r="W27" s="47">
        <v>2454956149</v>
      </c>
      <c r="X27" s="47">
        <v>0</v>
      </c>
      <c r="Y27" s="47">
        <v>0</v>
      </c>
      <c r="Z27" s="47">
        <v>0</v>
      </c>
      <c r="AA27" s="47">
        <v>0</v>
      </c>
    </row>
    <row r="28" spans="1:27" ht="33.75">
      <c r="A28" s="44" t="s">
        <v>32</v>
      </c>
      <c r="B28" s="45" t="s">
        <v>33</v>
      </c>
      <c r="C28" s="46" t="s">
        <v>84</v>
      </c>
      <c r="D28" s="44" t="s">
        <v>64</v>
      </c>
      <c r="E28" s="44" t="s">
        <v>85</v>
      </c>
      <c r="F28" s="44" t="s">
        <v>66</v>
      </c>
      <c r="G28" s="44" t="s">
        <v>86</v>
      </c>
      <c r="H28" s="44">
        <v>0</v>
      </c>
      <c r="I28" s="44"/>
      <c r="J28" s="44"/>
      <c r="K28" s="44"/>
      <c r="L28" s="44"/>
      <c r="M28" s="44" t="s">
        <v>37</v>
      </c>
      <c r="N28" s="44" t="s">
        <v>38</v>
      </c>
      <c r="O28" s="44" t="s">
        <v>39</v>
      </c>
      <c r="P28" s="45" t="s">
        <v>87</v>
      </c>
      <c r="Q28" s="47">
        <v>7600000000</v>
      </c>
      <c r="R28" s="47">
        <v>0</v>
      </c>
      <c r="S28" s="47">
        <v>0</v>
      </c>
      <c r="T28" s="47">
        <v>7600000000</v>
      </c>
      <c r="U28" s="47">
        <v>0</v>
      </c>
      <c r="V28" s="47">
        <v>3397568435.8800001</v>
      </c>
      <c r="W28" s="47">
        <v>4202431564.1199999</v>
      </c>
      <c r="X28" s="47">
        <v>1091305443.8800001</v>
      </c>
      <c r="Y28" s="47">
        <v>0</v>
      </c>
      <c r="Z28" s="47">
        <v>0</v>
      </c>
      <c r="AA28" s="47">
        <v>0</v>
      </c>
    </row>
    <row r="29" spans="1:27" ht="33.75">
      <c r="A29" s="44" t="s">
        <v>32</v>
      </c>
      <c r="B29" s="45" t="s">
        <v>33</v>
      </c>
      <c r="C29" s="46" t="s">
        <v>84</v>
      </c>
      <c r="D29" s="44" t="s">
        <v>64</v>
      </c>
      <c r="E29" s="44" t="s">
        <v>85</v>
      </c>
      <c r="F29" s="44" t="s">
        <v>66</v>
      </c>
      <c r="G29" s="44" t="s">
        <v>86</v>
      </c>
      <c r="H29" s="44">
        <v>0</v>
      </c>
      <c r="I29" s="44"/>
      <c r="J29" s="44"/>
      <c r="K29" s="44"/>
      <c r="L29" s="44"/>
      <c r="M29" s="44" t="s">
        <v>49</v>
      </c>
      <c r="N29" s="44" t="s">
        <v>50</v>
      </c>
      <c r="O29" s="44" t="s">
        <v>39</v>
      </c>
      <c r="P29" s="45" t="s">
        <v>87</v>
      </c>
      <c r="Q29" s="47">
        <v>6000000000</v>
      </c>
      <c r="R29" s="47">
        <v>0</v>
      </c>
      <c r="S29" s="47">
        <v>0</v>
      </c>
      <c r="T29" s="47">
        <v>6000000000</v>
      </c>
      <c r="U29" s="47">
        <v>0</v>
      </c>
      <c r="V29" s="47">
        <v>183508646</v>
      </c>
      <c r="W29" s="47">
        <v>5816491354</v>
      </c>
      <c r="X29" s="47">
        <v>0</v>
      </c>
      <c r="Y29" s="47">
        <v>0</v>
      </c>
      <c r="Z29" s="47">
        <v>0</v>
      </c>
      <c r="AA29" s="47">
        <v>0</v>
      </c>
    </row>
    <row r="30" spans="1:27" ht="33.75">
      <c r="A30" s="44" t="s">
        <v>32</v>
      </c>
      <c r="B30" s="45" t="s">
        <v>33</v>
      </c>
      <c r="C30" s="46" t="s">
        <v>88</v>
      </c>
      <c r="D30" s="44" t="s">
        <v>64</v>
      </c>
      <c r="E30" s="44" t="s">
        <v>85</v>
      </c>
      <c r="F30" s="44" t="s">
        <v>66</v>
      </c>
      <c r="G30" s="44" t="s">
        <v>89</v>
      </c>
      <c r="H30" s="44">
        <v>0</v>
      </c>
      <c r="I30" s="44"/>
      <c r="J30" s="44"/>
      <c r="K30" s="44"/>
      <c r="L30" s="44"/>
      <c r="M30" s="44" t="s">
        <v>37</v>
      </c>
      <c r="N30" s="44" t="s">
        <v>38</v>
      </c>
      <c r="O30" s="44" t="s">
        <v>39</v>
      </c>
      <c r="P30" s="45" t="s">
        <v>90</v>
      </c>
      <c r="Q30" s="47">
        <v>4600000000</v>
      </c>
      <c r="R30" s="47">
        <v>0</v>
      </c>
      <c r="S30" s="47">
        <v>0</v>
      </c>
      <c r="T30" s="47">
        <v>4600000000</v>
      </c>
      <c r="U30" s="47">
        <v>0</v>
      </c>
      <c r="V30" s="47">
        <v>193671438.5</v>
      </c>
      <c r="W30" s="47">
        <v>4406328561.5</v>
      </c>
      <c r="X30" s="47">
        <v>18654861.5</v>
      </c>
      <c r="Y30" s="47">
        <v>0</v>
      </c>
      <c r="Z30" s="47">
        <v>0</v>
      </c>
      <c r="AA30" s="47">
        <v>0</v>
      </c>
    </row>
    <row r="31" spans="1:27" ht="33.75">
      <c r="A31" s="44" t="s">
        <v>32</v>
      </c>
      <c r="B31" s="45" t="s">
        <v>33</v>
      </c>
      <c r="C31" s="46" t="s">
        <v>88</v>
      </c>
      <c r="D31" s="44" t="s">
        <v>64</v>
      </c>
      <c r="E31" s="44" t="s">
        <v>85</v>
      </c>
      <c r="F31" s="44" t="s">
        <v>66</v>
      </c>
      <c r="G31" s="44" t="s">
        <v>89</v>
      </c>
      <c r="H31" s="44">
        <v>0</v>
      </c>
      <c r="I31" s="44"/>
      <c r="J31" s="44"/>
      <c r="K31" s="44"/>
      <c r="L31" s="44"/>
      <c r="M31" s="44" t="s">
        <v>49</v>
      </c>
      <c r="N31" s="44" t="s">
        <v>50</v>
      </c>
      <c r="O31" s="44" t="s">
        <v>39</v>
      </c>
      <c r="P31" s="45" t="s">
        <v>90</v>
      </c>
      <c r="Q31" s="47">
        <v>800000000</v>
      </c>
      <c r="R31" s="47">
        <v>0</v>
      </c>
      <c r="S31" s="47">
        <v>0</v>
      </c>
      <c r="T31" s="47">
        <v>800000000</v>
      </c>
      <c r="U31" s="47">
        <v>0</v>
      </c>
      <c r="V31" s="47">
        <v>4000000</v>
      </c>
      <c r="W31" s="47">
        <v>796000000</v>
      </c>
      <c r="X31" s="47">
        <v>0</v>
      </c>
      <c r="Y31" s="47">
        <v>0</v>
      </c>
      <c r="Z31" s="47">
        <v>0</v>
      </c>
      <c r="AA31" s="47">
        <v>0</v>
      </c>
    </row>
    <row r="32" spans="1:27" ht="45">
      <c r="A32" s="44" t="s">
        <v>32</v>
      </c>
      <c r="B32" s="45" t="s">
        <v>33</v>
      </c>
      <c r="C32" s="46" t="s">
        <v>91</v>
      </c>
      <c r="D32" s="44" t="s">
        <v>64</v>
      </c>
      <c r="E32" s="44" t="s">
        <v>85</v>
      </c>
      <c r="F32" s="44" t="s">
        <v>66</v>
      </c>
      <c r="G32" s="44" t="s">
        <v>67</v>
      </c>
      <c r="H32" s="44">
        <v>0</v>
      </c>
      <c r="I32" s="44"/>
      <c r="J32" s="44"/>
      <c r="K32" s="44"/>
      <c r="L32" s="44"/>
      <c r="M32" s="44" t="s">
        <v>37</v>
      </c>
      <c r="N32" s="44" t="s">
        <v>38</v>
      </c>
      <c r="O32" s="44" t="s">
        <v>39</v>
      </c>
      <c r="P32" s="45" t="s">
        <v>92</v>
      </c>
      <c r="Q32" s="47">
        <v>1370000000</v>
      </c>
      <c r="R32" s="47">
        <v>0</v>
      </c>
      <c r="S32" s="47">
        <v>0</v>
      </c>
      <c r="T32" s="47">
        <v>1370000000</v>
      </c>
      <c r="U32" s="47">
        <v>0</v>
      </c>
      <c r="V32" s="47">
        <v>0</v>
      </c>
      <c r="W32" s="47">
        <v>1370000000</v>
      </c>
      <c r="X32" s="47">
        <v>0</v>
      </c>
      <c r="Y32" s="47">
        <v>0</v>
      </c>
      <c r="Z32" s="47">
        <v>0</v>
      </c>
      <c r="AA32" s="47">
        <v>0</v>
      </c>
    </row>
    <row r="33" spans="1:27" ht="45">
      <c r="A33" s="44" t="s">
        <v>32</v>
      </c>
      <c r="B33" s="45" t="s">
        <v>33</v>
      </c>
      <c r="C33" s="46" t="s">
        <v>93</v>
      </c>
      <c r="D33" s="44" t="s">
        <v>64</v>
      </c>
      <c r="E33" s="44" t="s">
        <v>85</v>
      </c>
      <c r="F33" s="44" t="s">
        <v>66</v>
      </c>
      <c r="G33" s="44" t="s">
        <v>71</v>
      </c>
      <c r="H33" s="44">
        <v>0</v>
      </c>
      <c r="I33" s="44"/>
      <c r="J33" s="44"/>
      <c r="K33" s="44"/>
      <c r="L33" s="44"/>
      <c r="M33" s="44" t="s">
        <v>37</v>
      </c>
      <c r="N33" s="44" t="s">
        <v>38</v>
      </c>
      <c r="O33" s="44" t="s">
        <v>39</v>
      </c>
      <c r="P33" s="45" t="s">
        <v>94</v>
      </c>
      <c r="Q33" s="47">
        <v>820000000</v>
      </c>
      <c r="R33" s="47">
        <v>0</v>
      </c>
      <c r="S33" s="47">
        <v>0</v>
      </c>
      <c r="T33" s="47">
        <v>820000000</v>
      </c>
      <c r="U33" s="47">
        <v>0</v>
      </c>
      <c r="V33" s="47">
        <v>319398056</v>
      </c>
      <c r="W33" s="47">
        <v>500601944</v>
      </c>
      <c r="X33" s="47">
        <v>0</v>
      </c>
      <c r="Y33" s="47">
        <v>0</v>
      </c>
      <c r="Z33" s="47">
        <v>0</v>
      </c>
      <c r="AA33" s="47">
        <v>0</v>
      </c>
    </row>
    <row r="34" spans="1:27" ht="45">
      <c r="A34" s="44" t="s">
        <v>32</v>
      </c>
      <c r="B34" s="45" t="s">
        <v>33</v>
      </c>
      <c r="C34" s="46" t="s">
        <v>93</v>
      </c>
      <c r="D34" s="44" t="s">
        <v>64</v>
      </c>
      <c r="E34" s="44" t="s">
        <v>85</v>
      </c>
      <c r="F34" s="44" t="s">
        <v>66</v>
      </c>
      <c r="G34" s="44" t="s">
        <v>71</v>
      </c>
      <c r="H34" s="44">
        <v>0</v>
      </c>
      <c r="I34" s="44"/>
      <c r="J34" s="44"/>
      <c r="K34" s="44"/>
      <c r="L34" s="44"/>
      <c r="M34" s="44" t="s">
        <v>49</v>
      </c>
      <c r="N34" s="44" t="s">
        <v>50</v>
      </c>
      <c r="O34" s="44" t="s">
        <v>39</v>
      </c>
      <c r="P34" s="45" t="s">
        <v>94</v>
      </c>
      <c r="Q34" s="47">
        <v>700000000</v>
      </c>
      <c r="R34" s="47">
        <v>0</v>
      </c>
      <c r="S34" s="47">
        <v>0</v>
      </c>
      <c r="T34" s="47">
        <v>700000000</v>
      </c>
      <c r="U34" s="47">
        <v>0</v>
      </c>
      <c r="V34" s="47">
        <v>21105331</v>
      </c>
      <c r="W34" s="47">
        <v>678894669</v>
      </c>
      <c r="X34" s="47">
        <v>0</v>
      </c>
      <c r="Y34" s="47">
        <v>0</v>
      </c>
      <c r="Z34" s="47">
        <v>0</v>
      </c>
      <c r="AA34" s="47">
        <v>0</v>
      </c>
    </row>
    <row r="35" spans="1:27">
      <c r="A35" s="44" t="s">
        <v>1</v>
      </c>
      <c r="B35" s="45" t="s">
        <v>1</v>
      </c>
      <c r="C35" s="46" t="s">
        <v>1</v>
      </c>
      <c r="D35" s="44" t="s">
        <v>1</v>
      </c>
      <c r="E35" s="44" t="s">
        <v>1</v>
      </c>
      <c r="F35" s="44" t="s">
        <v>1</v>
      </c>
      <c r="G35" s="44" t="s">
        <v>1</v>
      </c>
      <c r="H35" s="44" t="s">
        <v>1</v>
      </c>
      <c r="I35" s="44" t="s">
        <v>1</v>
      </c>
      <c r="J35" s="44" t="s">
        <v>1</v>
      </c>
      <c r="K35" s="44" t="s">
        <v>1</v>
      </c>
      <c r="L35" s="44" t="s">
        <v>1</v>
      </c>
      <c r="M35" s="44" t="s">
        <v>1</v>
      </c>
      <c r="N35" s="44" t="s">
        <v>1</v>
      </c>
      <c r="O35" s="44" t="s">
        <v>1</v>
      </c>
      <c r="P35" s="45" t="s">
        <v>1</v>
      </c>
      <c r="Q35" s="47">
        <v>233333415428</v>
      </c>
      <c r="R35" s="47">
        <v>0</v>
      </c>
      <c r="S35" s="47">
        <v>0</v>
      </c>
      <c r="T35" s="47">
        <v>233333415428</v>
      </c>
      <c r="U35" s="47">
        <v>0</v>
      </c>
      <c r="V35" s="47">
        <v>21403801635.34</v>
      </c>
      <c r="W35" s="47">
        <v>211929613792.66</v>
      </c>
      <c r="X35" s="47">
        <v>12639242892.690001</v>
      </c>
      <c r="Y35" s="47">
        <v>3299981143</v>
      </c>
      <c r="Z35" s="47">
        <v>3291436250</v>
      </c>
      <c r="AA35" s="47">
        <v>3276088232</v>
      </c>
    </row>
    <row r="36" spans="1:27">
      <c r="A36" s="44" t="s">
        <v>1</v>
      </c>
      <c r="B36" s="48" t="s">
        <v>1</v>
      </c>
      <c r="C36" s="46" t="s">
        <v>1</v>
      </c>
      <c r="D36" s="44" t="s">
        <v>1</v>
      </c>
      <c r="E36" s="44" t="s">
        <v>1</v>
      </c>
      <c r="F36" s="44" t="s">
        <v>1</v>
      </c>
      <c r="G36" s="44" t="s">
        <v>1</v>
      </c>
      <c r="H36" s="44" t="s">
        <v>1</v>
      </c>
      <c r="I36" s="44" t="s">
        <v>1</v>
      </c>
      <c r="J36" s="44" t="s">
        <v>1</v>
      </c>
      <c r="K36" s="44" t="s">
        <v>1</v>
      </c>
      <c r="L36" s="44" t="s">
        <v>1</v>
      </c>
      <c r="M36" s="44" t="s">
        <v>1</v>
      </c>
      <c r="N36" s="44" t="s">
        <v>1</v>
      </c>
      <c r="O36" s="44" t="s">
        <v>1</v>
      </c>
      <c r="P36" s="45" t="s">
        <v>1</v>
      </c>
      <c r="Q36" s="49" t="s">
        <v>1</v>
      </c>
      <c r="R36" s="49" t="s">
        <v>1</v>
      </c>
      <c r="S36" s="49" t="s">
        <v>1</v>
      </c>
      <c r="T36" s="49" t="s">
        <v>1</v>
      </c>
      <c r="U36" s="49" t="s">
        <v>1</v>
      </c>
      <c r="V36" s="49" t="s">
        <v>1</v>
      </c>
      <c r="W36" s="49" t="s">
        <v>1</v>
      </c>
      <c r="X36" s="49" t="s">
        <v>1</v>
      </c>
      <c r="Y36" s="49" t="s">
        <v>1</v>
      </c>
      <c r="Z36" s="49" t="s">
        <v>1</v>
      </c>
      <c r="AA36" s="49" t="s">
        <v>1</v>
      </c>
    </row>
    <row r="37" spans="1:27" ht="0" hidden="1" customHeight="1"/>
    <row r="38" spans="1:27" ht="33.950000000000003" customHeight="1"/>
    <row r="42" spans="1:27" ht="33.950000000000003" customHeight="1"/>
  </sheetData>
  <autoFilter ref="A4:AB4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4"/>
  <sheetViews>
    <sheetView topLeftCell="D37" workbookViewId="0">
      <selection activeCell="G54" sqref="G54"/>
    </sheetView>
  </sheetViews>
  <sheetFormatPr baseColWidth="10" defaultRowHeight="12.75"/>
  <cols>
    <col min="1" max="1" width="19.42578125" style="2" customWidth="1"/>
    <col min="2" max="4" width="6.7109375" style="2" customWidth="1"/>
    <col min="5" max="5" width="4.85546875" style="2" bestFit="1" customWidth="1"/>
    <col min="6" max="6" width="4.7109375" style="5" customWidth="1"/>
    <col min="7" max="7" width="47" style="2" customWidth="1"/>
    <col min="8" max="8" width="20.28515625" style="2" hidden="1" customWidth="1"/>
    <col min="9" max="10" width="20.28515625" style="2" bestFit="1" customWidth="1"/>
    <col min="11" max="11" width="7.85546875" style="2" bestFit="1" customWidth="1"/>
    <col min="12" max="12" width="20.28515625" style="2" bestFit="1" customWidth="1"/>
    <col min="13" max="13" width="7.7109375" style="2" bestFit="1" customWidth="1"/>
    <col min="14" max="14" width="20.28515625" style="2" bestFit="1" customWidth="1"/>
    <col min="15" max="15" width="7.7109375" style="2" bestFit="1" customWidth="1"/>
    <col min="16" max="16" width="19.28515625" style="2" bestFit="1" customWidth="1"/>
    <col min="17" max="17" width="7.85546875" style="2" bestFit="1" customWidth="1"/>
    <col min="18" max="18" width="20.28515625" style="2" bestFit="1" customWidth="1"/>
    <col min="19" max="19" width="7.140625" style="2" bestFit="1" customWidth="1"/>
    <col min="20" max="16384" width="11.42578125" style="2"/>
  </cols>
  <sheetData>
    <row r="1" spans="1:16384" ht="18.75" customHeight="1">
      <c r="A1" s="127" t="s">
        <v>116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25"/>
    </row>
    <row r="2" spans="1:16384" ht="18.75" customHeight="1">
      <c r="A2" s="127" t="s">
        <v>128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25"/>
    </row>
    <row r="3" spans="1:16384" ht="18.75" customHeight="1">
      <c r="A3" s="128" t="s">
        <v>132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25"/>
    </row>
    <row r="4" spans="1:16384" ht="25.5">
      <c r="A4" s="26" t="s">
        <v>111</v>
      </c>
      <c r="B4" s="26" t="s">
        <v>9</v>
      </c>
      <c r="C4" s="26" t="s">
        <v>10</v>
      </c>
      <c r="D4" s="26" t="s">
        <v>11</v>
      </c>
      <c r="E4" s="26" t="s">
        <v>12</v>
      </c>
      <c r="F4" s="26" t="s">
        <v>110</v>
      </c>
      <c r="G4" s="26" t="s">
        <v>20</v>
      </c>
      <c r="H4" s="27" t="s">
        <v>106</v>
      </c>
      <c r="I4" s="28" t="s">
        <v>24</v>
      </c>
      <c r="J4" s="28" t="s">
        <v>26</v>
      </c>
      <c r="K4" s="28" t="s">
        <v>107</v>
      </c>
      <c r="L4" s="28" t="s">
        <v>27</v>
      </c>
      <c r="M4" s="28" t="s">
        <v>107</v>
      </c>
      <c r="N4" s="28" t="s">
        <v>28</v>
      </c>
      <c r="O4" s="28" t="s">
        <v>107</v>
      </c>
      <c r="P4" s="28" t="s">
        <v>108</v>
      </c>
      <c r="Q4" s="28" t="s">
        <v>107</v>
      </c>
      <c r="R4" s="28" t="s">
        <v>109</v>
      </c>
      <c r="S4" s="28" t="s">
        <v>107</v>
      </c>
    </row>
    <row r="5" spans="1:16384" ht="18" customHeight="1">
      <c r="A5" s="131" t="s">
        <v>104</v>
      </c>
      <c r="B5" s="131"/>
      <c r="C5" s="131"/>
      <c r="D5" s="131"/>
      <c r="E5" s="131"/>
      <c r="F5" s="131"/>
      <c r="G5" s="131"/>
      <c r="H5" s="21">
        <f>+H9+H12+H16+H20</f>
        <v>66829000000</v>
      </c>
      <c r="I5" s="21">
        <f>+I9+I12+I16+I20</f>
        <v>66829000000</v>
      </c>
      <c r="J5" s="21">
        <f>+J9+J12+J16+J20</f>
        <v>14749858878.959999</v>
      </c>
      <c r="K5" s="20">
        <f>IF(OR(J5=0,I5=0),0,(J5/I5))</f>
        <v>0.22071045323078303</v>
      </c>
      <c r="L5" s="21">
        <f>+L9+L12+L16+L20</f>
        <v>52079141121.040001</v>
      </c>
      <c r="M5" s="20">
        <f>IF(OR(L5=0,I5=0),0,(L5/I5))</f>
        <v>0.77928954676921702</v>
      </c>
      <c r="N5" s="21">
        <f>+N9+N12+N16+N20</f>
        <v>11375913222.310001</v>
      </c>
      <c r="O5" s="20">
        <f>IF(OR(N5=0,I5=0),0,(N5/I5))</f>
        <v>0.17022420240180164</v>
      </c>
      <c r="P5" s="21">
        <f>+P9+P12+P16+P20</f>
        <v>3373945656.6499987</v>
      </c>
      <c r="Q5" s="20">
        <f>IF(OR(P5=0,J5=0),0,(P5/J5))</f>
        <v>0.22874426693415884</v>
      </c>
      <c r="R5" s="21">
        <f>+R9+R12+R16+R20</f>
        <v>3299981143</v>
      </c>
      <c r="S5" s="20">
        <f>IF(OR(R5=0,I5=0),0,(R5/I5))</f>
        <v>4.9379478115788057E-2</v>
      </c>
    </row>
    <row r="6" spans="1:16384" s="19" customFormat="1" ht="18" customHeight="1">
      <c r="A6" s="132" t="s">
        <v>100</v>
      </c>
      <c r="B6" s="1" t="s">
        <v>36</v>
      </c>
      <c r="C6" s="1" t="s">
        <v>36</v>
      </c>
      <c r="D6" s="1" t="s">
        <v>36</v>
      </c>
      <c r="E6" s="3"/>
      <c r="F6" s="6">
        <v>10</v>
      </c>
      <c r="G6" s="4" t="s">
        <v>40</v>
      </c>
      <c r="H6" s="7">
        <f>SUMIFS(archivo!$Q$5:$Q$40,archivo!$E$5:$E$40,$B6,archivo!$F$5:$F$40,$C6,archivo!$G$5:$G$40,Ejecucion!$D6,archivo!$H$5:$H$40,Ejecucion!$E6,archivo!$N$5:$N$40,Ejecucion!$F6)</f>
        <v>32659000000</v>
      </c>
      <c r="I6" s="7">
        <f>SUMIFS(archivo!$T$5:$T$40,archivo!$E$5:$E$40,$B6,archivo!$F$5:$F$40,$C6,archivo!$G$5:$G$40,Ejecucion!$D6,archivo!$H$5:$H$40,Ejecucion!$E6,archivo!$N$5:$N$40,Ejecucion!$F6)</f>
        <v>32659000000</v>
      </c>
      <c r="J6" s="7">
        <f>SUMIFS(archivo!$V$5:$V$40,archivo!$E$5:$E$40,$B6,archivo!$F$5:$F$40,$C6,archivo!$G$5:$G$40,Ejecucion!$D6,archivo!$H$5:$H$40,Ejecucion!$E6,archivo!$N$5:$N$40,Ejecucion!$F6)</f>
        <v>1904492818</v>
      </c>
      <c r="K6" s="8">
        <f t="shared" ref="K6" si="0">IF(OR(J6=0,I6=0),0,(J6/I6))</f>
        <v>5.8314486603998898E-2</v>
      </c>
      <c r="L6" s="7">
        <f>SUMIFS(archivo!$W$5:$W$40,archivo!$E$5:$E$40,$B6,archivo!$F$5:$F$40,$C6,archivo!$G$5:$G$40,Ejecucion!$D6,archivo!$H$5:$H$40,Ejecucion!$E6,archivo!$N$5:$N$40,Ejecucion!$F6)</f>
        <v>30754507182</v>
      </c>
      <c r="M6" s="8">
        <f t="shared" ref="M6" si="1">IF(OR(L6=0,I6=0),0,(L6/I6))</f>
        <v>0.94168551339600115</v>
      </c>
      <c r="N6" s="7">
        <f>SUMIFS(archivo!$X$5:$X$40,archivo!$E$5:$E$40,$B6,archivo!$F$5:$F$40,$C6,archivo!$G$5:$G$40,Ejecucion!$D6,archivo!$H$5:$H$40,Ejecucion!$E6,archivo!$N$5:$N$40,Ejecucion!$F6)</f>
        <v>1904492818</v>
      </c>
      <c r="O6" s="8">
        <f t="shared" ref="O6" si="2">IF(OR(N6=0,I6=0),0,(N6/I6))</f>
        <v>5.8314486603998898E-2</v>
      </c>
      <c r="P6" s="7">
        <f t="shared" ref="P6" si="3">+J6-N6</f>
        <v>0</v>
      </c>
      <c r="Q6" s="8">
        <f t="shared" ref="Q6" si="4">IF(OR(P6=0,J6=0),0,(P6/J6))</f>
        <v>0</v>
      </c>
      <c r="R6" s="7">
        <f>SUMIFS(archivo!$Y$5:$Y$40,archivo!$E$5:$E$40,$B6,archivo!$F$5:$F$40,$C6,archivo!$G$5:$G$40,Ejecucion!$D6,archivo!$H$5:$H$40,Ejecucion!$E6,archivo!$N$5:$N$40,Ejecucion!$F6)</f>
        <v>1904492818</v>
      </c>
      <c r="S6" s="8">
        <f t="shared" ref="S6" si="5">IF(OR(R6=0,I6=0),0,(R6/I6))</f>
        <v>5.8314486603998898E-2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8" customHeight="1">
      <c r="A7" s="132"/>
      <c r="B7" s="1" t="s">
        <v>36</v>
      </c>
      <c r="C7" s="1" t="s">
        <v>36</v>
      </c>
      <c r="D7" s="1" t="s">
        <v>42</v>
      </c>
      <c r="E7" s="3"/>
      <c r="F7" s="6">
        <v>10</v>
      </c>
      <c r="G7" s="4" t="s">
        <v>43</v>
      </c>
      <c r="H7" s="7">
        <f>SUMIFS(archivo!$Q$5:$Q$40,archivo!$E$5:$E$40,$B7,archivo!$F$5:$F$40,$C7,archivo!$G$5:$G$40,Ejecucion!$D7,archivo!$H$5:$H$40,Ejecucion!$E7,archivo!$N$5:$N$40,Ejecucion!$F7)</f>
        <v>11340000000</v>
      </c>
      <c r="I7" s="7">
        <f>SUMIFS(archivo!$T$5:$T$40,archivo!$E$5:$E$40,$B7,archivo!$F$5:$F$40,$C7,archivo!$G$5:$G$40,Ejecucion!$D7,archivo!$H$5:$H$40,Ejecucion!$E7,archivo!$N$5:$N$40,Ejecucion!$F7)</f>
        <v>11340000000</v>
      </c>
      <c r="J7" s="7">
        <f>SUMIFS(archivo!$V$5:$V$40,archivo!$E$5:$E$40,$B7,archivo!$F$5:$F$40,$C7,archivo!$G$5:$G$40,Ejecucion!$D7,archivo!$H$5:$H$40,Ejecucion!$E7,archivo!$N$5:$N$40,Ejecucion!$F7)</f>
        <v>931520200</v>
      </c>
      <c r="K7" s="8">
        <f t="shared" ref="K7:K19" si="6">IF(OR(J7=0,I7=0),0,(J7/I7))</f>
        <v>8.2144638447971777E-2</v>
      </c>
      <c r="L7" s="7">
        <f>SUMIFS(archivo!$W$5:$W$40,archivo!$E$5:$E$40,$B7,archivo!$F$5:$F$40,$C7,archivo!$G$5:$G$40,Ejecucion!$D7,archivo!$H$5:$H$40,Ejecucion!$E7,archivo!$N$5:$N$40,Ejecucion!$F7)</f>
        <v>10408479800</v>
      </c>
      <c r="M7" s="8">
        <f t="shared" ref="M7:M19" si="7">IF(OR(L7=0,I7=0),0,(L7/I7))</f>
        <v>0.91785536155202818</v>
      </c>
      <c r="N7" s="7">
        <f>SUMIFS(archivo!$X$5:$X$40,archivo!$E$5:$E$40,$B7,archivo!$F$5:$F$40,$C7,archivo!$G$5:$G$40,Ejecucion!$D7,archivo!$H$5:$H$40,Ejecucion!$E7,archivo!$N$5:$N$40,Ejecucion!$F7)</f>
        <v>931520200</v>
      </c>
      <c r="O7" s="8">
        <f t="shared" ref="O7:O19" si="8">IF(OR(N7=0,I7=0),0,(N7/I7))</f>
        <v>8.2144638447971777E-2</v>
      </c>
      <c r="P7" s="7">
        <f t="shared" ref="P7:P19" si="9">+J7-N7</f>
        <v>0</v>
      </c>
      <c r="Q7" s="8">
        <f t="shared" ref="Q7:Q19" si="10">IF(OR(P7=0,J7=0),0,(P7/J7))</f>
        <v>0</v>
      </c>
      <c r="R7" s="7">
        <f>SUMIFS(archivo!$Y$5:$Y$40,archivo!$E$5:$E$40,$B7,archivo!$F$5:$F$40,$C7,archivo!$G$5:$G$40,Ejecucion!$D7,archivo!$H$5:$H$40,Ejecucion!$E7,archivo!$N$5:$N$40,Ejecucion!$F7)</f>
        <v>931520200</v>
      </c>
      <c r="S7" s="8">
        <f t="shared" ref="S7:S19" si="11">IF(OR(R7=0,I7=0),0,(R7/I7))</f>
        <v>8.2144638447971777E-2</v>
      </c>
    </row>
    <row r="8" spans="1:16384" ht="18" customHeight="1">
      <c r="A8" s="132"/>
      <c r="B8" s="1" t="s">
        <v>36</v>
      </c>
      <c r="C8" s="1" t="s">
        <v>36</v>
      </c>
      <c r="D8" s="1" t="s">
        <v>45</v>
      </c>
      <c r="E8" s="3"/>
      <c r="F8" s="6">
        <v>10</v>
      </c>
      <c r="G8" s="4" t="s">
        <v>46</v>
      </c>
      <c r="H8" s="7">
        <f>SUMIFS(archivo!$Q$5:$Q$40,archivo!$E$5:$E$40,$B8,archivo!$F$5:$F$40,$C8,archivo!$G$5:$G$40,Ejecucion!$D8,archivo!$H$5:$H$40,Ejecucion!$E8,archivo!$N$5:$N$40,Ejecucion!$F8)</f>
        <v>1701000000</v>
      </c>
      <c r="I8" s="7">
        <f>SUMIFS(archivo!$T$5:$T$40,archivo!$E$5:$E$40,$B8,archivo!$F$5:$F$40,$C8,archivo!$G$5:$G$40,Ejecucion!$D8,archivo!$H$5:$H$40,Ejecucion!$E8,archivo!$N$5:$N$40,Ejecucion!$F8)</f>
        <v>1701000000</v>
      </c>
      <c r="J8" s="7">
        <f>SUMIFS(archivo!$V$5:$V$40,archivo!$E$5:$E$40,$B8,archivo!$F$5:$F$40,$C8,archivo!$G$5:$G$40,Ejecucion!$D8,archivo!$H$5:$H$40,Ejecucion!$E8,archivo!$N$5:$N$40,Ejecucion!$F8)</f>
        <v>187014618</v>
      </c>
      <c r="K8" s="8">
        <f t="shared" si="6"/>
        <v>0.10994392592592593</v>
      </c>
      <c r="L8" s="7">
        <f>SUMIFS(archivo!$W$5:$W$40,archivo!$E$5:$E$40,$B8,archivo!$F$5:$F$40,$C8,archivo!$G$5:$G$40,Ejecucion!$D8,archivo!$H$5:$H$40,Ejecucion!$E8,archivo!$N$5:$N$40,Ejecucion!$F8)</f>
        <v>1513985382</v>
      </c>
      <c r="M8" s="8">
        <f t="shared" si="7"/>
        <v>0.89005607407407406</v>
      </c>
      <c r="N8" s="7">
        <f>SUMIFS(archivo!$X$5:$X$40,archivo!$E$5:$E$40,$B8,archivo!$F$5:$F$40,$C8,archivo!$G$5:$G$40,Ejecucion!$D8,archivo!$H$5:$H$40,Ejecucion!$E8,archivo!$N$5:$N$40,Ejecucion!$F8)</f>
        <v>187014618</v>
      </c>
      <c r="O8" s="8">
        <f t="shared" si="8"/>
        <v>0.10994392592592593</v>
      </c>
      <c r="P8" s="7">
        <f t="shared" si="9"/>
        <v>0</v>
      </c>
      <c r="Q8" s="8">
        <f t="shared" si="10"/>
        <v>0</v>
      </c>
      <c r="R8" s="7">
        <f>SUMIFS(archivo!$Y$5:$Y$40,archivo!$E$5:$E$40,$B8,archivo!$F$5:$F$40,$C8,archivo!$G$5:$G$40,Ejecucion!$D8,archivo!$H$5:$H$40,Ejecucion!$E8,archivo!$N$5:$N$40,Ejecucion!$F8)</f>
        <v>187014618</v>
      </c>
      <c r="S8" s="8">
        <f t="shared" si="11"/>
        <v>0.10994392592592593</v>
      </c>
    </row>
    <row r="9" spans="1:16384" ht="18" customHeight="1">
      <c r="A9" s="12"/>
      <c r="B9" s="13"/>
      <c r="C9" s="13"/>
      <c r="D9" s="13"/>
      <c r="E9" s="14"/>
      <c r="F9" s="15"/>
      <c r="G9" s="16" t="s">
        <v>112</v>
      </c>
      <c r="H9" s="17">
        <f>+H8+H7+H6</f>
        <v>45700000000</v>
      </c>
      <c r="I9" s="17">
        <f t="shared" ref="I9:J9" si="12">+I8+I7+I6</f>
        <v>45700000000</v>
      </c>
      <c r="J9" s="17">
        <f t="shared" si="12"/>
        <v>3023027636</v>
      </c>
      <c r="K9" s="18">
        <f t="shared" ref="K9" si="13">IF(OR(J9=0,I9=0),0,(J9/I9))</f>
        <v>6.6149401225382931E-2</v>
      </c>
      <c r="L9" s="17">
        <f>+L8+L7+L6</f>
        <v>42676972364</v>
      </c>
      <c r="M9" s="18">
        <f t="shared" ref="M9" si="14">IF(OR(L9=0,I9=0),0,(L9/I9))</f>
        <v>0.93385059877461707</v>
      </c>
      <c r="N9" s="17">
        <f>+N8+N7+N6</f>
        <v>3023027636</v>
      </c>
      <c r="O9" s="18">
        <f t="shared" ref="O9" si="15">IF(OR(N9=0,I9=0),0,(N9/I9))</f>
        <v>6.6149401225382931E-2</v>
      </c>
      <c r="P9" s="17">
        <f>+P8+P7+P6</f>
        <v>0</v>
      </c>
      <c r="Q9" s="18">
        <f t="shared" ref="Q9" si="16">IF(OR(P9=0,J9=0),0,(P9/J9))</f>
        <v>0</v>
      </c>
      <c r="R9" s="17">
        <f>+R8+R7+R6</f>
        <v>3023027636</v>
      </c>
      <c r="S9" s="18">
        <f t="shared" ref="S9" si="17">IF(OR(R9=0,I9=0),0,(R9/I9))</f>
        <v>6.6149401225382931E-2</v>
      </c>
    </row>
    <row r="10" spans="1:16384" ht="18" customHeight="1">
      <c r="A10" s="132" t="s">
        <v>130</v>
      </c>
      <c r="B10" s="1" t="s">
        <v>42</v>
      </c>
      <c r="C10" s="1" t="s">
        <v>42</v>
      </c>
      <c r="D10" s="1">
        <v>0</v>
      </c>
      <c r="E10" s="1">
        <v>0</v>
      </c>
      <c r="F10" s="6">
        <v>10</v>
      </c>
      <c r="G10" s="4" t="s">
        <v>48</v>
      </c>
      <c r="H10" s="7">
        <f>SUMIFS(archivo!$Q$5:$Q$40,archivo!$E$5:$E$40,$B10,archivo!$F$5:$F$40,$C10,archivo!$G$5:$G$40,Ejecucion!$D10,archivo!$H$5:$H$40,Ejecucion!$E10,archivo!$N$5:$N$40,Ejecucion!$F10)</f>
        <v>11270000000</v>
      </c>
      <c r="I10" s="7">
        <f>SUMIFS(archivo!$T$5:$T$40,archivo!$E$5:$E$40,$B10,archivo!$F$5:$F$40,$C10,archivo!$G$5:$G$40,Ejecucion!$D10,archivo!$H$5:$H$40,Ejecucion!$E10,archivo!$N$5:$N$40,Ejecucion!$F10)</f>
        <v>11270000000</v>
      </c>
      <c r="J10" s="7">
        <f>SUMIFS(archivo!$V$5:$V$40,archivo!$E$5:$E$40,$B10,archivo!$F$5:$F$40,$C10,archivo!$G$5:$G$40,Ejecucion!$D10,archivo!$H$5:$H$40,Ejecucion!$E10,archivo!$N$5:$N$40,Ejecucion!$F10)</f>
        <v>9020393669.9599991</v>
      </c>
      <c r="K10" s="8">
        <f t="shared" si="6"/>
        <v>0.80038985536468488</v>
      </c>
      <c r="L10" s="7">
        <f>SUMIFS(archivo!$W$5:$W$40,archivo!$E$5:$E$40,$B10,archivo!$F$5:$F$40,$C10,archivo!$G$5:$G$40,Ejecucion!$D10,archivo!$H$5:$H$40,Ejecucion!$E10,archivo!$N$5:$N$40,Ejecucion!$F10)</f>
        <v>2249606330.04</v>
      </c>
      <c r="M10" s="8">
        <f t="shared" si="7"/>
        <v>0.19961014463531498</v>
      </c>
      <c r="N10" s="7">
        <f>SUMIFS(archivo!$X$5:$X$40,archivo!$E$5:$E$40,$B10,archivo!$F$5:$F$40,$C10,archivo!$G$5:$G$40,Ejecucion!$D10,archivo!$H$5:$H$40,Ejecucion!$E10,archivo!$N$5:$N$40,Ejecucion!$F10)</f>
        <v>6777951582.3100004</v>
      </c>
      <c r="O10" s="8">
        <f t="shared" si="8"/>
        <v>0.60141540215705414</v>
      </c>
      <c r="P10" s="7">
        <f t="shared" si="9"/>
        <v>2242442087.6499987</v>
      </c>
      <c r="Q10" s="8">
        <f t="shared" si="10"/>
        <v>0.24859692045568371</v>
      </c>
      <c r="R10" s="7">
        <f>SUMIFS(archivo!$Y$5:$Y$40,archivo!$E$5:$E$40,$B10,archivo!$F$5:$F$40,$C10,archivo!$G$5:$G$40,Ejecucion!$D10,archivo!$H$5:$H$40,Ejecucion!$E10,archivo!$N$5:$N$40,Ejecucion!$F10)</f>
        <v>180114028</v>
      </c>
      <c r="S10" s="8">
        <f t="shared" si="11"/>
        <v>1.5981723868677907E-2</v>
      </c>
    </row>
    <row r="11" spans="1:16384" ht="18" customHeight="1">
      <c r="A11" s="132"/>
      <c r="B11" s="1" t="s">
        <v>42</v>
      </c>
      <c r="C11" s="1" t="s">
        <v>42</v>
      </c>
      <c r="D11" s="1">
        <v>0</v>
      </c>
      <c r="E11" s="1">
        <v>0</v>
      </c>
      <c r="F11" s="6">
        <v>20</v>
      </c>
      <c r="G11" s="4" t="s">
        <v>48</v>
      </c>
      <c r="H11" s="7">
        <f>SUMIFS(archivo!$Q$5:$Q$40,archivo!$E$5:$E$40,$B11,archivo!$F$5:$F$40,$C11,archivo!$G$5:$G$40,Ejecucion!$D11,archivo!$H$5:$H$40,Ejecucion!$E11,archivo!$N$5:$N$40,Ejecucion!$F11)</f>
        <v>7737000000</v>
      </c>
      <c r="I11" s="7">
        <f>SUMIFS(archivo!$T$5:$T$40,archivo!$E$5:$E$40,$B11,archivo!$F$5:$F$40,$C11,archivo!$G$5:$G$40,Ejecucion!$D11,archivo!$H$5:$H$40,Ejecucion!$E11,archivo!$N$5:$N$40,Ejecucion!$F11)</f>
        <v>7737000000</v>
      </c>
      <c r="J11" s="7">
        <f>SUMIFS(archivo!$V$5:$V$40,archivo!$E$5:$E$40,$B11,archivo!$F$5:$F$40,$C11,archivo!$G$5:$G$40,Ejecucion!$D11,archivo!$H$5:$H$40,Ejecucion!$E11,archivo!$N$5:$N$40,Ejecucion!$F11)</f>
        <v>2503169568</v>
      </c>
      <c r="K11" s="8">
        <f t="shared" si="6"/>
        <v>0.32353232105467233</v>
      </c>
      <c r="L11" s="7">
        <f>SUMIFS(archivo!$W$5:$W$40,archivo!$E$5:$E$40,$B11,archivo!$F$5:$F$40,$C11,archivo!$G$5:$G$40,Ejecucion!$D11,archivo!$H$5:$H$40,Ejecucion!$E11,archivo!$N$5:$N$40,Ejecucion!$F11)</f>
        <v>5233830432</v>
      </c>
      <c r="M11" s="8">
        <f t="shared" si="7"/>
        <v>0.67646767894532767</v>
      </c>
      <c r="N11" s="7">
        <f>SUMIFS(archivo!$X$5:$X$40,archivo!$E$5:$E$40,$B11,archivo!$F$5:$F$40,$C11,archivo!$G$5:$G$40,Ejecucion!$D11,archivo!$H$5:$H$40,Ejecucion!$E11,archivo!$N$5:$N$40,Ejecucion!$F11)</f>
        <v>1393059662</v>
      </c>
      <c r="O11" s="8">
        <f t="shared" si="8"/>
        <v>0.18005165593899444</v>
      </c>
      <c r="P11" s="7">
        <f t="shared" si="9"/>
        <v>1110109906</v>
      </c>
      <c r="Q11" s="8">
        <f t="shared" si="10"/>
        <v>0.44348170423267147</v>
      </c>
      <c r="R11" s="7">
        <f>SUMIFS(archivo!$Y$5:$Y$40,archivo!$E$5:$E$40,$B11,archivo!$F$5:$F$40,$C11,archivo!$G$5:$G$40,Ejecucion!$D11,archivo!$H$5:$H$40,Ejecucion!$E11,archivo!$N$5:$N$40,Ejecucion!$F11)</f>
        <v>0</v>
      </c>
      <c r="S11" s="8">
        <f t="shared" si="11"/>
        <v>0</v>
      </c>
    </row>
    <row r="12" spans="1:16384" ht="18" customHeight="1">
      <c r="A12" s="12"/>
      <c r="B12" s="13"/>
      <c r="C12" s="13"/>
      <c r="D12" s="13"/>
      <c r="E12" s="13"/>
      <c r="F12" s="15"/>
      <c r="G12" s="16" t="s">
        <v>113</v>
      </c>
      <c r="H12" s="17">
        <f>SUM(H10:H11)</f>
        <v>19007000000</v>
      </c>
      <c r="I12" s="17">
        <f>SUM(I10:I11)</f>
        <v>19007000000</v>
      </c>
      <c r="J12" s="17">
        <f>SUM(J10:J11)</f>
        <v>11523563237.959999</v>
      </c>
      <c r="K12" s="18">
        <f t="shared" ref="K12:K13" si="18">IF(OR(J12=0,I12=0),0,(J12/I12))</f>
        <v>0.60627996201189027</v>
      </c>
      <c r="L12" s="17">
        <f>SUM(L10:L11)</f>
        <v>7483436762.04</v>
      </c>
      <c r="M12" s="18">
        <f t="shared" ref="M12:M13" si="19">IF(OR(L12=0,I12=0),0,(L12/I12))</f>
        <v>0.39372003798810962</v>
      </c>
      <c r="N12" s="17">
        <f>SUM(N10:N11)</f>
        <v>8171011244.3100004</v>
      </c>
      <c r="O12" s="18">
        <f t="shared" ref="O12:O13" si="20">IF(OR(N12=0,I12=0),0,(N12/I12))</f>
        <v>0.4298948410748672</v>
      </c>
      <c r="P12" s="17">
        <f>SUM(P10:P11)</f>
        <v>3352551993.6499987</v>
      </c>
      <c r="Q12" s="18">
        <f t="shared" ref="Q12:Q13" si="21">IF(OR(P12=0,J12=0),0,(P12/J12))</f>
        <v>0.29093015106701464</v>
      </c>
      <c r="R12" s="17">
        <f>SUM(R10:R11)</f>
        <v>180114028</v>
      </c>
      <c r="S12" s="18">
        <f t="shared" ref="S12:S13" si="22">IF(OR(R12=0,I12=0),0,(R12/I12))</f>
        <v>9.4761944546745934E-3</v>
      </c>
    </row>
    <row r="13" spans="1:16384" ht="18" customHeight="1">
      <c r="A13" s="134" t="s">
        <v>101</v>
      </c>
      <c r="B13" s="1" t="s">
        <v>45</v>
      </c>
      <c r="C13" s="50" t="s">
        <v>61</v>
      </c>
      <c r="D13" s="1">
        <v>2</v>
      </c>
      <c r="E13" s="1">
        <v>12</v>
      </c>
      <c r="F13" s="40">
        <v>10</v>
      </c>
      <c r="G13" s="4" t="s">
        <v>53</v>
      </c>
      <c r="H13" s="7">
        <f>SUMIFS(archivo!$Q$5:$Q$40,archivo!$E$5:$E$40,$B13,archivo!$F$5:$F$40,$C13,archivo!$G$5:$G$40,Ejecucion!$D13,archivo!$H$5:$H$40,Ejecucion!$E13,archivo!$N$5:$N$40,Ejecucion!$F13)</f>
        <v>242000000</v>
      </c>
      <c r="I13" s="7">
        <f>SUMIFS(archivo!$T$5:$T$40,archivo!$E$5:$E$40,$B13,archivo!$F$5:$F$40,$C13,archivo!$G$5:$G$40,Ejecucion!$D13,archivo!$H$5:$H$40,Ejecucion!$E13,archivo!$N$5:$N$40,Ejecucion!$F13)</f>
        <v>242000000</v>
      </c>
      <c r="J13" s="7">
        <f>SUMIFS(archivo!$V$5:$V$40,archivo!$E$5:$E$40,$B13,archivo!$F$5:$F$40,$C13,archivo!$G$5:$G$40,Ejecucion!$D13,archivo!$H$5:$H$40,Ejecucion!$E13,archivo!$N$5:$N$40,Ejecucion!$F13)</f>
        <v>16681475</v>
      </c>
      <c r="K13" s="8">
        <f t="shared" si="18"/>
        <v>6.8931714876033057E-2</v>
      </c>
      <c r="L13" s="7">
        <f>SUMIFS(archivo!$W$5:$W$40,archivo!$E$5:$E$40,$B13,archivo!$F$5:$F$40,$C13,archivo!$G$5:$G$40,Ejecucion!$D13,archivo!$H$5:$H$40,Ejecucion!$E13,archivo!$N$5:$N$40,Ejecucion!$F13)</f>
        <v>225318525</v>
      </c>
      <c r="M13" s="8">
        <f t="shared" si="19"/>
        <v>0.93106828512396689</v>
      </c>
      <c r="N13" s="7">
        <f>SUMIFS(archivo!$X$5:$X$40,archivo!$E$5:$E$40,$B13,archivo!$F$5:$F$40,$C13,archivo!$G$5:$G$40,Ejecucion!$D13,archivo!$H$5:$H$40,Ejecucion!$E13,archivo!$N$5:$N$40,Ejecucion!$F13)</f>
        <v>16681475</v>
      </c>
      <c r="O13" s="8">
        <f t="shared" si="20"/>
        <v>6.8931714876033057E-2</v>
      </c>
      <c r="P13" s="7">
        <f t="shared" ref="P13" si="23">+J13-N13</f>
        <v>0</v>
      </c>
      <c r="Q13" s="8">
        <f t="shared" si="21"/>
        <v>0</v>
      </c>
      <c r="R13" s="7">
        <f>SUMIFS(archivo!$Y$5:$Y$40,archivo!$E$5:$E$40,$B13,archivo!$F$5:$F$40,$C13,archivo!$G$5:$G$40,Ejecucion!$D13,archivo!$H$5:$H$40,Ejecucion!$E13,archivo!$N$5:$N$40,Ejecucion!$F13)</f>
        <v>16681475</v>
      </c>
      <c r="S13" s="8">
        <f t="shared" si="22"/>
        <v>6.8931714876033057E-2</v>
      </c>
    </row>
    <row r="14" spans="1:16384" ht="18" customHeight="1">
      <c r="A14" s="135"/>
      <c r="B14" s="1" t="s">
        <v>45</v>
      </c>
      <c r="C14" s="1" t="s">
        <v>38</v>
      </c>
      <c r="D14" s="1" t="s">
        <v>36</v>
      </c>
      <c r="E14" s="1" t="s">
        <v>52</v>
      </c>
      <c r="F14" s="6">
        <v>20</v>
      </c>
      <c r="G14" s="4" t="s">
        <v>53</v>
      </c>
      <c r="H14" s="7">
        <f>SUMIFS(archivo!$Q$5:$Q$40,archivo!$E$5:$E$40,$B14,archivo!$F$5:$F$40,$C14,archivo!$G$5:$G$40,Ejecucion!$D14,archivo!$H$5:$H$40,Ejecucion!$E14,archivo!$N$5:$N$40,Ejecucion!$F14)</f>
        <v>700000000</v>
      </c>
      <c r="I14" s="7">
        <f>SUMIFS(archivo!$T$5:$T$40,archivo!$E$5:$E$40,$B14,archivo!$F$5:$F$40,$C14,archivo!$G$5:$G$40,Ejecucion!$D14,archivo!$H$5:$H$40,Ejecucion!$E14,archivo!$N$5:$N$40,Ejecucion!$F14)</f>
        <v>700000000</v>
      </c>
      <c r="J14" s="7">
        <f>SUMIFS(archivo!$V$5:$V$40,archivo!$E$5:$E$40,$B14,archivo!$F$5:$F$40,$C14,archivo!$G$5:$G$40,Ejecucion!$D14,archivo!$H$5:$H$40,Ejecucion!$E14,archivo!$N$5:$N$40,Ejecucion!$F14)</f>
        <v>0</v>
      </c>
      <c r="K14" s="8">
        <f t="shared" si="6"/>
        <v>0</v>
      </c>
      <c r="L14" s="7">
        <f>SUMIFS(archivo!$W$5:$W$40,archivo!$E$5:$E$40,$B14,archivo!$F$5:$F$40,$C14,archivo!$G$5:$G$40,Ejecucion!$D14,archivo!$H$5:$H$40,Ejecucion!$E14,archivo!$N$5:$N$40,Ejecucion!$F14)</f>
        <v>700000000</v>
      </c>
      <c r="M14" s="8">
        <f t="shared" si="7"/>
        <v>1</v>
      </c>
      <c r="N14" s="7">
        <f>SUMIFS(archivo!$X$5:$X$40,archivo!$E$5:$E$40,$B14,archivo!$F$5:$F$40,$C14,archivo!$G$5:$G$40,Ejecucion!$D14,archivo!$H$5:$H$40,Ejecucion!$E14,archivo!$N$5:$N$40,Ejecucion!$F14)</f>
        <v>0</v>
      </c>
      <c r="O14" s="8">
        <f t="shared" si="8"/>
        <v>0</v>
      </c>
      <c r="P14" s="7">
        <f t="shared" si="9"/>
        <v>0</v>
      </c>
      <c r="Q14" s="8">
        <f t="shared" si="10"/>
        <v>0</v>
      </c>
      <c r="R14" s="7">
        <f>SUMIFS(archivo!$Y$5:$Y$40,archivo!$E$5:$E$40,$B14,archivo!$F$5:$F$40,$C14,archivo!$G$5:$G$40,Ejecucion!$D14,archivo!$H$5:$H$40,Ejecucion!$E14,archivo!$N$5:$N$40,Ejecucion!$F14)</f>
        <v>0</v>
      </c>
      <c r="S14" s="8">
        <f t="shared" si="11"/>
        <v>0</v>
      </c>
    </row>
    <row r="15" spans="1:16384" ht="18" customHeight="1">
      <c r="A15" s="136"/>
      <c r="B15" s="1" t="s">
        <v>45</v>
      </c>
      <c r="C15" s="1" t="s">
        <v>38</v>
      </c>
      <c r="D15" s="1" t="s">
        <v>36</v>
      </c>
      <c r="E15" s="1" t="s">
        <v>55</v>
      </c>
      <c r="F15" s="6">
        <v>20</v>
      </c>
      <c r="G15" s="4" t="s">
        <v>56</v>
      </c>
      <c r="H15" s="7">
        <f>SUMIFS(archivo!$Q$5:$Q$40,archivo!$E$5:$E$40,$B15,archivo!$F$5:$F$40,$C15,archivo!$G$5:$G$40,Ejecucion!$D15,archivo!$H$5:$H$40,Ejecucion!$E15,archivo!$N$5:$N$40,Ejecucion!$F15)</f>
        <v>40000000</v>
      </c>
      <c r="I15" s="7">
        <f>SUMIFS(archivo!$T$5:$T$40,archivo!$E$5:$E$40,$B15,archivo!$F$5:$F$40,$C15,archivo!$G$5:$G$40,Ejecucion!$D15,archivo!$H$5:$H$40,Ejecucion!$E15,archivo!$N$5:$N$40,Ejecucion!$F15)</f>
        <v>40000000</v>
      </c>
      <c r="J15" s="7">
        <f>SUMIFS(archivo!$V$5:$V$40,archivo!$E$5:$E$40,$B15,archivo!$F$5:$F$40,$C15,archivo!$G$5:$G$40,Ejecucion!$D15,archivo!$H$5:$H$40,Ejecucion!$E15,archivo!$N$5:$N$40,Ejecucion!$F15)</f>
        <v>0</v>
      </c>
      <c r="K15" s="8">
        <f t="shared" si="6"/>
        <v>0</v>
      </c>
      <c r="L15" s="7">
        <f>SUMIFS(archivo!$W$5:$W$40,archivo!$E$5:$E$40,$B15,archivo!$F$5:$F$40,$C15,archivo!$G$5:$G$40,Ejecucion!$D15,archivo!$H$5:$H$40,Ejecucion!$E15,archivo!$N$5:$N$40,Ejecucion!$F15)</f>
        <v>40000000</v>
      </c>
      <c r="M15" s="8">
        <f t="shared" si="7"/>
        <v>1</v>
      </c>
      <c r="N15" s="7">
        <f>SUMIFS(archivo!$X$5:$X$40,archivo!$E$5:$E$40,$B15,archivo!$F$5:$F$40,$C15,archivo!$G$5:$G$40,Ejecucion!$D15,archivo!$H$5:$H$40,Ejecucion!$E15,archivo!$N$5:$N$40,Ejecucion!$F15)</f>
        <v>0</v>
      </c>
      <c r="O15" s="8">
        <f t="shared" si="8"/>
        <v>0</v>
      </c>
      <c r="P15" s="7">
        <f t="shared" si="9"/>
        <v>0</v>
      </c>
      <c r="Q15" s="8">
        <f t="shared" si="10"/>
        <v>0</v>
      </c>
      <c r="R15" s="7">
        <f>SUMIFS(archivo!$Y$5:$Y$40,archivo!$E$5:$E$40,$B15,archivo!$F$5:$F$40,$C15,archivo!$G$5:$G$40,Ejecucion!$D15,archivo!$H$5:$H$40,Ejecucion!$E15,archivo!$N$5:$N$40,Ejecucion!$F15)</f>
        <v>0</v>
      </c>
      <c r="S15" s="8">
        <f t="shared" si="11"/>
        <v>0</v>
      </c>
    </row>
    <row r="16" spans="1:16384" ht="18" customHeight="1">
      <c r="A16" s="12"/>
      <c r="B16" s="13"/>
      <c r="C16" s="13"/>
      <c r="D16" s="13"/>
      <c r="E16" s="13"/>
      <c r="F16" s="15"/>
      <c r="G16" s="16" t="s">
        <v>114</v>
      </c>
      <c r="H16" s="17">
        <f>SUM(H13:H15)</f>
        <v>982000000</v>
      </c>
      <c r="I16" s="17">
        <f>SUM(I13:I15)</f>
        <v>982000000</v>
      </c>
      <c r="J16" s="17">
        <f>SUM(J13:J15)</f>
        <v>16681475</v>
      </c>
      <c r="K16" s="18">
        <f t="shared" ref="K16" si="24">IF(OR(J16=0,I16=0),0,(J16/I16))</f>
        <v>1.6987245417515274E-2</v>
      </c>
      <c r="L16" s="17">
        <f>SUM(L13:L15)</f>
        <v>965318525</v>
      </c>
      <c r="M16" s="18">
        <f t="shared" ref="M16" si="25">IF(OR(L16=0,I16=0),0,(L16/I16))</f>
        <v>0.98301275458248472</v>
      </c>
      <c r="N16" s="17">
        <f>SUM(N13:N15)</f>
        <v>16681475</v>
      </c>
      <c r="O16" s="18">
        <f t="shared" ref="O16" si="26">IF(OR(N16=0,I16=0),0,(N16/I16))</f>
        <v>1.6987245417515274E-2</v>
      </c>
      <c r="P16" s="17">
        <f>SUM(P13:P15)</f>
        <v>0</v>
      </c>
      <c r="Q16" s="18">
        <f t="shared" ref="Q16" si="27">IF(OR(P16=0,J16=0),0,(P16/J16))</f>
        <v>0</v>
      </c>
      <c r="R16" s="17">
        <f>SUM(R13:R15)</f>
        <v>16681475</v>
      </c>
      <c r="S16" s="18">
        <f t="shared" ref="S16" si="28">IF(OR(R16=0,I16=0),0,(R16/I16))</f>
        <v>1.6987245417515274E-2</v>
      </c>
    </row>
    <row r="17" spans="1:19" ht="18" customHeight="1">
      <c r="A17" s="132" t="s">
        <v>102</v>
      </c>
      <c r="B17" s="1" t="s">
        <v>58</v>
      </c>
      <c r="C17" s="1" t="s">
        <v>36</v>
      </c>
      <c r="D17" s="1"/>
      <c r="E17" s="1"/>
      <c r="F17" s="6">
        <v>10</v>
      </c>
      <c r="G17" s="4" t="s">
        <v>59</v>
      </c>
      <c r="H17" s="7">
        <f>SUMIFS(archivo!$Q$5:$Q$40,archivo!$E$5:$E$40,$B17,archivo!$F$5:$F$40,$C17,archivo!$G$5:$G$40,Ejecucion!$D17,archivo!$H$5:$H$40,Ejecucion!$E17,archivo!$N$5:$N$40,Ejecucion!$F17)</f>
        <v>413000000</v>
      </c>
      <c r="I17" s="7">
        <f>SUMIFS(archivo!$T$5:$T$40,archivo!$E$5:$E$40,$B17,archivo!$F$5:$F$40,$C17,archivo!$G$5:$G$40,Ejecucion!$D17,archivo!$H$5:$H$40,Ejecucion!$E17,archivo!$N$5:$N$40,Ejecucion!$F17)</f>
        <v>413000000</v>
      </c>
      <c r="J17" s="7">
        <f>SUMIFS(archivo!$V$5:$V$40,archivo!$E$5:$E$40,$B17,archivo!$F$5:$F$40,$C17,archivo!$G$5:$G$40,Ejecucion!$D17,archivo!$H$5:$H$40,Ejecucion!$E17,archivo!$N$5:$N$40,Ejecucion!$F17)</f>
        <v>110237530</v>
      </c>
      <c r="K17" s="8">
        <f t="shared" si="6"/>
        <v>0.26691895883777239</v>
      </c>
      <c r="L17" s="7">
        <f>SUMIFS(archivo!$W$5:$W$40,archivo!$E$5:$E$40,$B17,archivo!$F$5:$F$40,$C17,archivo!$G$5:$G$40,Ejecucion!$D17,archivo!$H$5:$H$40,Ejecucion!$E17,archivo!$N$5:$N$40,Ejecucion!$F17)</f>
        <v>302762470</v>
      </c>
      <c r="M17" s="8">
        <f t="shared" si="7"/>
        <v>0.73308104116222761</v>
      </c>
      <c r="N17" s="7">
        <f>SUMIFS(archivo!$X$5:$X$40,archivo!$E$5:$E$40,$B17,archivo!$F$5:$F$40,$C17,archivo!$G$5:$G$40,Ejecucion!$D17,archivo!$H$5:$H$40,Ejecucion!$E17,archivo!$N$5:$N$40,Ejecucion!$F17)</f>
        <v>102763867</v>
      </c>
      <c r="O17" s="8">
        <f t="shared" si="8"/>
        <v>0.24882292251815979</v>
      </c>
      <c r="P17" s="7">
        <f t="shared" si="9"/>
        <v>7473663</v>
      </c>
      <c r="Q17" s="8">
        <f t="shared" si="10"/>
        <v>6.779599470343721E-2</v>
      </c>
      <c r="R17" s="7">
        <f>SUMIFS(archivo!$Y$5:$Y$40,archivo!$E$5:$E$40,$B17,archivo!$F$5:$F$40,$C17,archivo!$G$5:$G$40,Ejecucion!$D17,archivo!$H$5:$H$40,Ejecucion!$E17,archivo!$N$5:$N$40,Ejecucion!$F17)</f>
        <v>80158004</v>
      </c>
      <c r="S17" s="8">
        <f t="shared" si="11"/>
        <v>0.19408717675544795</v>
      </c>
    </row>
    <row r="18" spans="1:19" ht="18" customHeight="1">
      <c r="A18" s="132"/>
      <c r="B18" s="1" t="s">
        <v>58</v>
      </c>
      <c r="C18" s="1" t="s">
        <v>36</v>
      </c>
      <c r="D18" s="1"/>
      <c r="E18" s="1"/>
      <c r="F18" s="40">
        <v>20</v>
      </c>
      <c r="G18" s="4" t="s">
        <v>59</v>
      </c>
      <c r="H18" s="7">
        <f>SUMIFS(archivo!$Q$5:$Q$40,archivo!$E$5:$E$40,$B18,archivo!$F$5:$F$40,$C18,archivo!$G$5:$G$40,Ejecucion!$D18,archivo!$H$5:$H$40,Ejecucion!$E18,archivo!$N$5:$N$40,Ejecucion!$F18)</f>
        <v>455000000</v>
      </c>
      <c r="I18" s="7">
        <f>SUMIFS(archivo!$T$5:$T$40,archivo!$E$5:$E$40,$B18,archivo!$F$5:$F$40,$C18,archivo!$G$5:$G$40,Ejecucion!$D18,archivo!$H$5:$H$40,Ejecucion!$E18,archivo!$N$5:$N$40,Ejecucion!$F18)</f>
        <v>455000000</v>
      </c>
      <c r="J18" s="7">
        <f>SUMIFS(archivo!$V$5:$V$40,archivo!$E$5:$E$40,$B18,archivo!$F$5:$F$40,$C18,archivo!$G$5:$G$40,Ejecucion!$D18,archivo!$H$5:$H$40,Ejecucion!$E18,archivo!$N$5:$N$40,Ejecucion!$F18)</f>
        <v>76349000</v>
      </c>
      <c r="K18" s="8">
        <f t="shared" ref="K18" si="29">IF(OR(J18=0,I18=0),0,(J18/I18))</f>
        <v>0.1678</v>
      </c>
      <c r="L18" s="7">
        <f>SUMIFS(archivo!$W$5:$W$40,archivo!$E$5:$E$40,$B18,archivo!$F$5:$F$40,$C18,archivo!$G$5:$G$40,Ejecucion!$D18,archivo!$H$5:$H$40,Ejecucion!$E18,archivo!$N$5:$N$40,Ejecucion!$F18)</f>
        <v>378651000</v>
      </c>
      <c r="M18" s="8">
        <f t="shared" ref="M18" si="30">IF(OR(L18=0,I18=0),0,(L18/I18))</f>
        <v>0.83220000000000005</v>
      </c>
      <c r="N18" s="7">
        <f>SUMIFS(archivo!$X$5:$X$40,archivo!$E$5:$E$40,$B18,archivo!$F$5:$F$40,$C18,archivo!$G$5:$G$40,Ejecucion!$D18,archivo!$H$5:$H$40,Ejecucion!$E18,archivo!$N$5:$N$40,Ejecucion!$F18)</f>
        <v>62429000</v>
      </c>
      <c r="O18" s="8">
        <f t="shared" ref="O18" si="31">IF(OR(N18=0,I18=0),0,(N18/I18))</f>
        <v>0.13720659340659341</v>
      </c>
      <c r="P18" s="7">
        <f t="shared" ref="P18" si="32">+J18-N18</f>
        <v>13920000</v>
      </c>
      <c r="Q18" s="8">
        <f t="shared" ref="Q18" si="33">IF(OR(P18=0,J18=0),0,(P18/J18))</f>
        <v>0.18232065907870437</v>
      </c>
      <c r="R18" s="7">
        <f>SUMIFS(archivo!$Y$5:$Y$40,archivo!$E$5:$E$40,$B18,archivo!$F$5:$F$40,$C18,archivo!$G$5:$G$40,Ejecucion!$D18,archivo!$H$5:$H$40,Ejecucion!$E18,archivo!$N$5:$N$40,Ejecucion!$F18)</f>
        <v>0</v>
      </c>
      <c r="S18" s="8">
        <f t="shared" ref="S18" si="34">IF(OR(R18=0,I18=0),0,(R18/I18))</f>
        <v>0</v>
      </c>
    </row>
    <row r="19" spans="1:19" ht="18" customHeight="1">
      <c r="A19" s="132"/>
      <c r="B19" s="1" t="s">
        <v>58</v>
      </c>
      <c r="C19" s="1" t="s">
        <v>61</v>
      </c>
      <c r="D19" s="1" t="s">
        <v>36</v>
      </c>
      <c r="E19" s="1"/>
      <c r="F19" s="6">
        <v>20</v>
      </c>
      <c r="G19" s="4" t="s">
        <v>62</v>
      </c>
      <c r="H19" s="7">
        <f>SUMIFS(archivo!$Q$5:$Q$40,archivo!$E$5:$E$40,$B19,archivo!$F$5:$F$40,$C19,archivo!$G$5:$G$40,Ejecucion!$D19,archivo!$H$5:$H$40,Ejecucion!$E19,archivo!$N$5:$N$40,Ejecucion!$F19)</f>
        <v>272000000</v>
      </c>
      <c r="I19" s="7">
        <f>SUMIFS(archivo!$T$5:$T$40,archivo!$E$5:$E$40,$B19,archivo!$F$5:$F$40,$C19,archivo!$G$5:$G$40,Ejecucion!$D19,archivo!$H$5:$H$40,Ejecucion!$E19,archivo!$N$5:$N$40,Ejecucion!$F19)</f>
        <v>272000000</v>
      </c>
      <c r="J19" s="7">
        <f>SUMIFS(archivo!$V$5:$V$40,archivo!$E$5:$E$40,$B19,archivo!$F$5:$F$40,$C19,archivo!$G$5:$G$40,Ejecucion!$D19,archivo!$H$5:$H$40,Ejecucion!$E19,archivo!$N$5:$N$40,Ejecucion!$F19)</f>
        <v>0</v>
      </c>
      <c r="K19" s="8">
        <f t="shared" si="6"/>
        <v>0</v>
      </c>
      <c r="L19" s="7">
        <f>SUMIFS(archivo!$W$5:$W$40,archivo!$E$5:$E$40,$B19,archivo!$F$5:$F$40,$C19,archivo!$G$5:$G$40,Ejecucion!$D19,archivo!$H$5:$H$40,Ejecucion!$E19,archivo!$N$5:$N$40,Ejecucion!$F19)</f>
        <v>272000000</v>
      </c>
      <c r="M19" s="8">
        <f t="shared" si="7"/>
        <v>1</v>
      </c>
      <c r="N19" s="7">
        <f>SUMIFS(archivo!$X$5:$X$40,archivo!$E$5:$E$40,$B19,archivo!$F$5:$F$40,$C19,archivo!$G$5:$G$40,Ejecucion!$D19,archivo!$H$5:$H$40,Ejecucion!$E19,archivo!$N$5:$N$40,Ejecucion!$F19)</f>
        <v>0</v>
      </c>
      <c r="O19" s="8">
        <f t="shared" si="8"/>
        <v>0</v>
      </c>
      <c r="P19" s="7">
        <f t="shared" si="9"/>
        <v>0</v>
      </c>
      <c r="Q19" s="8">
        <f t="shared" si="10"/>
        <v>0</v>
      </c>
      <c r="R19" s="7">
        <f>SUMIFS(archivo!$Y$5:$Y$40,archivo!$E$5:$E$40,$B19,archivo!$F$5:$F$40,$C19,archivo!$G$5:$G$40,Ejecucion!$D19,archivo!$H$5:$H$40,Ejecucion!$E19,archivo!$N$5:$N$40,Ejecucion!$F19)</f>
        <v>0</v>
      </c>
      <c r="S19" s="8">
        <f t="shared" si="11"/>
        <v>0</v>
      </c>
    </row>
    <row r="20" spans="1:19" ht="24.75" customHeight="1">
      <c r="A20" s="12"/>
      <c r="B20" s="13"/>
      <c r="C20" s="13"/>
      <c r="D20" s="13"/>
      <c r="E20" s="13"/>
      <c r="F20" s="15"/>
      <c r="G20" s="16" t="s">
        <v>115</v>
      </c>
      <c r="H20" s="17">
        <f>SUM(H17:H19)</f>
        <v>1140000000</v>
      </c>
      <c r="I20" s="17">
        <f>SUM(I17:I19)</f>
        <v>1140000000</v>
      </c>
      <c r="J20" s="17">
        <f>SUM(J17:J19)</f>
        <v>186586530</v>
      </c>
      <c r="K20" s="18">
        <f t="shared" ref="K20:K21" si="35">IF(OR(J20=0,I20=0),0,(J20/I20))</f>
        <v>0.16367239473684211</v>
      </c>
      <c r="L20" s="17">
        <f>SUM(L17:L19)</f>
        <v>953413470</v>
      </c>
      <c r="M20" s="18">
        <f t="shared" ref="M20:M21" si="36">IF(OR(L20=0,I20=0),0,(L20/I20))</f>
        <v>0.83632760526315786</v>
      </c>
      <c r="N20" s="17">
        <f>SUM(N17:N19)</f>
        <v>165192867</v>
      </c>
      <c r="O20" s="18">
        <f t="shared" ref="O20:O21" si="37">IF(OR(N20=0,I20=0),0,(N20/I20))</f>
        <v>0.14490602368421052</v>
      </c>
      <c r="P20" s="17">
        <f>SUM(P17:P19)</f>
        <v>21393663</v>
      </c>
      <c r="Q20" s="18">
        <f t="shared" ref="Q20:Q21" si="38">IF(OR(P20=0,J20=0),0,(P20/J20))</f>
        <v>0.1146581320741642</v>
      </c>
      <c r="R20" s="17">
        <f>SUM(R17:R19)</f>
        <v>80158004</v>
      </c>
      <c r="S20" s="18">
        <f t="shared" ref="S20:S21" si="39">IF(OR(R20=0,I20=0),0,(R20/I20))</f>
        <v>7.0314038596491227E-2</v>
      </c>
    </row>
    <row r="21" spans="1:19" ht="18" customHeight="1">
      <c r="A21" s="131" t="s">
        <v>103</v>
      </c>
      <c r="B21" s="131"/>
      <c r="C21" s="131"/>
      <c r="D21" s="131"/>
      <c r="E21" s="131"/>
      <c r="F21" s="131"/>
      <c r="G21" s="131"/>
      <c r="H21" s="21">
        <f>+H24+H27+H30+H35+H38+H41+H44+H46+H49</f>
        <v>166504415428</v>
      </c>
      <c r="I21" s="21">
        <f t="shared" ref="I21:J21" si="40">+I24+I27+I30+I35+I38+I41+I44+I46+I49</f>
        <v>166504415428</v>
      </c>
      <c r="J21" s="21">
        <f t="shared" si="40"/>
        <v>6653942756.3800001</v>
      </c>
      <c r="K21" s="22">
        <f t="shared" si="35"/>
        <v>3.9962560387819292E-2</v>
      </c>
      <c r="L21" s="21">
        <f>+L24+L27+L30+L35+L38+L41+L44+L46+L49</f>
        <v>159850472671.62</v>
      </c>
      <c r="M21" s="22">
        <f t="shared" si="36"/>
        <v>0.96003743961218069</v>
      </c>
      <c r="N21" s="21">
        <f>+N24+N27+N30+N35+N38+N41+N44+N46+N49</f>
        <v>1263329670.3800001</v>
      </c>
      <c r="O21" s="22">
        <f t="shared" si="37"/>
        <v>7.5873643778911698E-3</v>
      </c>
      <c r="P21" s="21">
        <f>+P24+P27+P30+P35+P38+P41+P44+P46+P49</f>
        <v>5390613086</v>
      </c>
      <c r="Q21" s="22">
        <f t="shared" si="38"/>
        <v>0.81013818173162344</v>
      </c>
      <c r="R21" s="21">
        <f>+R24+R27+R30+R35+R38+R41+R44+R46+R49</f>
        <v>0</v>
      </c>
      <c r="S21" s="22">
        <f t="shared" si="39"/>
        <v>0</v>
      </c>
    </row>
    <row r="22" spans="1:19" ht="21.75" customHeight="1">
      <c r="A22" s="138" t="s">
        <v>96</v>
      </c>
      <c r="B22" s="1" t="s">
        <v>65</v>
      </c>
      <c r="C22" s="1" t="s">
        <v>66</v>
      </c>
      <c r="D22" s="1" t="s">
        <v>67</v>
      </c>
      <c r="E22" s="1">
        <v>0</v>
      </c>
      <c r="F22" s="1">
        <v>10</v>
      </c>
      <c r="G22" s="129" t="s">
        <v>69</v>
      </c>
      <c r="H22" s="7">
        <f>SUMIFS(archivo!$Q$5:$Q$40,archivo!$E$5:$E$40,$B22,archivo!$F$5:$F$40,$C22,archivo!$G$5:$G$40,Ejecucion!$D22,archivo!$H$5:$H$40,Ejecucion!$E22,archivo!$N$5:$N$40,Ejecucion!$F22)</f>
        <v>3500000000</v>
      </c>
      <c r="I22" s="7">
        <f>SUMIFS(archivo!$T$5:$T$40,archivo!$E$5:$E$40,$B22,archivo!$F$5:$F$40,$C22,archivo!$G$5:$G$40,Ejecucion!$D22,archivo!$H$5:$H$40,Ejecucion!$E22,archivo!$N$5:$N$40,Ejecucion!$F22)</f>
        <v>3500000000</v>
      </c>
      <c r="J22" s="7">
        <f>SUMIFS(archivo!$V$5:$V$40,archivo!$E$5:$E$40,$B22,archivo!$F$5:$F$40,$C22,archivo!$G$5:$G$40,Ejecucion!$D22,archivo!$H$5:$H$40,Ejecucion!$E22,archivo!$N$5:$N$40,Ejecucion!$F22)</f>
        <v>0</v>
      </c>
      <c r="K22" s="8">
        <f t="shared" ref="K22:K50" si="41">IF(OR(J22=0,I22=0),0,(J22/I22))</f>
        <v>0</v>
      </c>
      <c r="L22" s="7">
        <f>SUMIFS(archivo!$W$5:$W$40,archivo!$E$5:$E$40,$B22,archivo!$F$5:$F$40,$C22,archivo!$G$5:$G$40,Ejecucion!$D22,archivo!$H$5:$H$40,Ejecucion!$E22,archivo!$N$5:$N$40,Ejecucion!$F22)</f>
        <v>3500000000</v>
      </c>
      <c r="M22" s="8">
        <f t="shared" ref="M22:M50" si="42">IF(OR(L22=0,I22=0),0,(L22/I22))</f>
        <v>1</v>
      </c>
      <c r="N22" s="7">
        <f>SUMIFS(archivo!$X$5:$X$40,archivo!$E$5:$E$40,$B22,archivo!$F$5:$F$40,$C22,archivo!$G$5:$G$40,Ejecucion!$D22,archivo!$H$5:$H$40,Ejecucion!$E22,archivo!$N$5:$N$40,Ejecucion!$F22)</f>
        <v>0</v>
      </c>
      <c r="O22" s="8">
        <f t="shared" ref="O22:O50" si="43">IF(OR(N22=0,I22=0),0,(N22/I22))</f>
        <v>0</v>
      </c>
      <c r="P22" s="7">
        <f t="shared" ref="P22:P48" si="44">+J22-N22</f>
        <v>0</v>
      </c>
      <c r="Q22" s="8">
        <f t="shared" ref="Q22:Q50" si="45">IF(OR(P22=0,J22=0),0,(P22/J22))</f>
        <v>0</v>
      </c>
      <c r="R22" s="7">
        <f>SUMIFS(archivo!$Y$5:$Y$40,archivo!$E$5:$E$40,$B22,archivo!$F$5:$F$40,$C22,archivo!$G$5:$G$40,Ejecucion!$D22,archivo!$H$5:$H$40,Ejecucion!$E22,archivo!$N$5:$N$40,Ejecucion!$F22)</f>
        <v>0</v>
      </c>
      <c r="S22" s="8">
        <f t="shared" ref="S22:S50" si="46">IF(OR(R22=0,I22=0),0,(R22/I22))</f>
        <v>0</v>
      </c>
    </row>
    <row r="23" spans="1:19" ht="21.75" customHeight="1">
      <c r="A23" s="138"/>
      <c r="B23" s="1" t="s">
        <v>65</v>
      </c>
      <c r="C23" s="1" t="s">
        <v>66</v>
      </c>
      <c r="D23" s="1" t="s">
        <v>67</v>
      </c>
      <c r="E23" s="1">
        <v>0</v>
      </c>
      <c r="F23" s="1">
        <v>20</v>
      </c>
      <c r="G23" s="130"/>
      <c r="H23" s="7">
        <f>SUMIFS(archivo!$Q$5:$Q$40,archivo!$E$5:$E$40,$B23,archivo!$F$5:$F$40,$C23,archivo!$G$5:$G$40,Ejecucion!$D23,archivo!$H$5:$H$40,Ejecucion!$E23,archivo!$N$5:$N$40,Ejecucion!$F23)</f>
        <v>1065000000</v>
      </c>
      <c r="I23" s="7">
        <f>SUMIFS(archivo!$T$5:$T$40,archivo!$E$5:$E$40,$B23,archivo!$F$5:$F$40,$C23,archivo!$G$5:$G$40,Ejecucion!$D23,archivo!$H$5:$H$40,Ejecucion!$E23,archivo!$N$5:$N$40,Ejecucion!$F23)</f>
        <v>1065000000</v>
      </c>
      <c r="J23" s="7">
        <f>SUMIFS(archivo!$V$5:$V$40,archivo!$E$5:$E$40,$B23,archivo!$F$5:$F$40,$C23,archivo!$G$5:$G$40,Ejecucion!$D23,archivo!$H$5:$H$40,Ejecucion!$E23,archivo!$N$5:$N$40,Ejecucion!$F23)</f>
        <v>41125036</v>
      </c>
      <c r="K23" s="8">
        <f t="shared" si="41"/>
        <v>3.8615057276995303E-2</v>
      </c>
      <c r="L23" s="7">
        <f>SUMIFS(archivo!$W$5:$W$40,archivo!$E$5:$E$40,$B23,archivo!$F$5:$F$40,$C23,archivo!$G$5:$G$40,Ejecucion!$D23,archivo!$H$5:$H$40,Ejecucion!$E23,archivo!$N$5:$N$40,Ejecucion!$F23)</f>
        <v>1023874964</v>
      </c>
      <c r="M23" s="8">
        <f t="shared" si="42"/>
        <v>0.96138494272300468</v>
      </c>
      <c r="N23" s="7">
        <f>SUMIFS(archivo!$X$5:$X$40,archivo!$E$5:$E$40,$B23,archivo!$F$5:$F$40,$C23,archivo!$G$5:$G$40,Ejecucion!$D23,archivo!$H$5:$H$40,Ejecucion!$E23,archivo!$N$5:$N$40,Ejecucion!$F23)</f>
        <v>0</v>
      </c>
      <c r="O23" s="8">
        <f t="shared" si="43"/>
        <v>0</v>
      </c>
      <c r="P23" s="7">
        <f t="shared" si="44"/>
        <v>41125036</v>
      </c>
      <c r="Q23" s="8">
        <f t="shared" si="45"/>
        <v>1</v>
      </c>
      <c r="R23" s="7">
        <f>SUMIFS(archivo!$Y$5:$Y$40,archivo!$E$5:$E$40,$B23,archivo!$F$5:$F$40,$C23,archivo!$G$5:$G$40,Ejecucion!$D23,archivo!$H$5:$H$40,Ejecucion!$E23,archivo!$N$5:$N$40,Ejecucion!$F23)</f>
        <v>0</v>
      </c>
      <c r="S23" s="8">
        <f t="shared" si="46"/>
        <v>0</v>
      </c>
    </row>
    <row r="24" spans="1:19" ht="18" customHeight="1">
      <c r="A24" s="138"/>
      <c r="B24" s="13"/>
      <c r="C24" s="13"/>
      <c r="D24" s="13"/>
      <c r="E24" s="13"/>
      <c r="F24" s="13"/>
      <c r="G24" s="37" t="s">
        <v>122</v>
      </c>
      <c r="H24" s="17">
        <f>+H23+H22</f>
        <v>4565000000</v>
      </c>
      <c r="I24" s="17">
        <f>+I23+I22</f>
        <v>4565000000</v>
      </c>
      <c r="J24" s="17">
        <f>+J23+J22</f>
        <v>41125036</v>
      </c>
      <c r="K24" s="38">
        <f t="shared" ref="K24" si="47">IF(OR(J24=0,I24=0),0,(J24/I24))</f>
        <v>9.0087702081051487E-3</v>
      </c>
      <c r="L24" s="17">
        <f>+L23+L22</f>
        <v>4523874964</v>
      </c>
      <c r="M24" s="38">
        <f t="shared" ref="M24" si="48">IF(OR(L24=0,I24=0),0,(L24/I24))</f>
        <v>0.9909912297918948</v>
      </c>
      <c r="N24" s="17">
        <f>+N23+N22</f>
        <v>0</v>
      </c>
      <c r="O24" s="38">
        <f t="shared" ref="O24" si="49">IF(OR(N24=0,I24=0),0,(N24/I24))</f>
        <v>0</v>
      </c>
      <c r="P24" s="17">
        <f>+P23+P22</f>
        <v>41125036</v>
      </c>
      <c r="Q24" s="38">
        <f t="shared" ref="Q24" si="50">IF(OR(P24=0,J24=0),0,(P24/J24))</f>
        <v>1</v>
      </c>
      <c r="R24" s="17">
        <f>+R23+R22</f>
        <v>0</v>
      </c>
      <c r="S24" s="38">
        <f t="shared" ref="S24" si="51">IF(OR(R24=0,I24=0),0,(R24/I24))</f>
        <v>0</v>
      </c>
    </row>
    <row r="25" spans="1:19" ht="21" customHeight="1">
      <c r="A25" s="138"/>
      <c r="B25" s="1" t="s">
        <v>65</v>
      </c>
      <c r="C25" s="1" t="s">
        <v>66</v>
      </c>
      <c r="D25" s="1" t="s">
        <v>71</v>
      </c>
      <c r="E25" s="1">
        <v>0</v>
      </c>
      <c r="F25" s="1">
        <v>10</v>
      </c>
      <c r="G25" s="129" t="s">
        <v>72</v>
      </c>
      <c r="H25" s="7">
        <f>SUMIFS(archivo!$Q$5:$Q$40,archivo!$E$5:$E$40,$B25,archivo!$F$5:$F$40,$C25,archivo!$G$5:$G$40,Ejecucion!$D25,archivo!$H$5:$H$40,Ejecucion!$E25,archivo!$N$5:$N$40,Ejecucion!$F25)</f>
        <v>8300000000</v>
      </c>
      <c r="I25" s="7">
        <f>SUMIFS(archivo!$T$5:$T$40,archivo!$E$5:$E$40,$B25,archivo!$F$5:$F$40,$C25,archivo!$G$5:$G$40,Ejecucion!$D25,archivo!$H$5:$H$40,Ejecucion!$E25,archivo!$N$5:$N$40,Ejecucion!$F25)</f>
        <v>8300000000</v>
      </c>
      <c r="J25" s="7">
        <f>SUMIFS(archivo!$V$5:$V$40,archivo!$E$5:$E$40,$B25,archivo!$F$5:$F$40,$C25,archivo!$G$5:$G$40,Ejecucion!$D25,archivo!$H$5:$H$40,Ejecucion!$E25,archivo!$N$5:$N$40,Ejecucion!$F25)</f>
        <v>0</v>
      </c>
      <c r="K25" s="8">
        <f t="shared" si="41"/>
        <v>0</v>
      </c>
      <c r="L25" s="7">
        <f>SUMIFS(archivo!$W$5:$W$40,archivo!$E$5:$E$40,$B25,archivo!$F$5:$F$40,$C25,archivo!$G$5:$G$40,Ejecucion!$D25,archivo!$H$5:$H$40,Ejecucion!$E25,archivo!$N$5:$N$40,Ejecucion!$F25)</f>
        <v>8300000000</v>
      </c>
      <c r="M25" s="8">
        <f t="shared" si="42"/>
        <v>1</v>
      </c>
      <c r="N25" s="7">
        <f>SUMIFS(archivo!$X$5:$X$40,archivo!$E$5:$E$40,$B25,archivo!$F$5:$F$40,$C25,archivo!$G$5:$G$40,Ejecucion!$D25,archivo!$H$5:$H$40,Ejecucion!$E25,archivo!$N$5:$N$40,Ejecucion!$F25)</f>
        <v>0</v>
      </c>
      <c r="O25" s="8">
        <f t="shared" si="43"/>
        <v>0</v>
      </c>
      <c r="P25" s="7">
        <f t="shared" si="44"/>
        <v>0</v>
      </c>
      <c r="Q25" s="8">
        <f t="shared" si="45"/>
        <v>0</v>
      </c>
      <c r="R25" s="7">
        <f>SUMIFS(archivo!$Y$5:$Y$40,archivo!$E$5:$E$40,$B25,archivo!$F$5:$F$40,$C25,archivo!$G$5:$G$40,Ejecucion!$D25,archivo!$H$5:$H$40,Ejecucion!$E25,archivo!$N$5:$N$40,Ejecucion!$F25)</f>
        <v>0</v>
      </c>
      <c r="S25" s="8">
        <f t="shared" si="46"/>
        <v>0</v>
      </c>
    </row>
    <row r="26" spans="1:19" ht="21" customHeight="1">
      <c r="A26" s="138"/>
      <c r="B26" s="1" t="s">
        <v>65</v>
      </c>
      <c r="C26" s="1" t="s">
        <v>66</v>
      </c>
      <c r="D26" s="1" t="s">
        <v>71</v>
      </c>
      <c r="E26" s="1">
        <v>0</v>
      </c>
      <c r="F26" s="1">
        <v>20</v>
      </c>
      <c r="G26" s="130"/>
      <c r="H26" s="7">
        <f>SUMIFS(archivo!$Q$5:$Q$40,archivo!$E$5:$E$40,$B26,archivo!$F$5:$F$40,$C26,archivo!$G$5:$G$40,Ejecucion!$D26,archivo!$H$5:$H$40,Ejecucion!$E26,archivo!$N$5:$N$40,Ejecucion!$F26)</f>
        <v>4662000000</v>
      </c>
      <c r="I26" s="7">
        <f>SUMIFS(archivo!$T$5:$T$40,archivo!$E$5:$E$40,$B26,archivo!$F$5:$F$40,$C26,archivo!$G$5:$G$40,Ejecucion!$D26,archivo!$H$5:$H$40,Ejecucion!$E26,archivo!$N$5:$N$40,Ejecucion!$F26)</f>
        <v>4662000000</v>
      </c>
      <c r="J26" s="7">
        <f>SUMIFS(archivo!$V$5:$V$40,archivo!$E$5:$E$40,$B26,archivo!$F$5:$F$40,$C26,archivo!$G$5:$G$40,Ejecucion!$D26,archivo!$H$5:$H$40,Ejecucion!$E26,archivo!$N$5:$N$40,Ejecucion!$F26)</f>
        <v>116771678</v>
      </c>
      <c r="K26" s="8">
        <f t="shared" si="41"/>
        <v>2.5047549978549979E-2</v>
      </c>
      <c r="L26" s="7">
        <f>SUMIFS(archivo!$W$5:$W$40,archivo!$E$5:$E$40,$B26,archivo!$F$5:$F$40,$C26,archivo!$G$5:$G$40,Ejecucion!$D26,archivo!$H$5:$H$40,Ejecucion!$E26,archivo!$N$5:$N$40,Ejecucion!$F26)</f>
        <v>4545228322</v>
      </c>
      <c r="M26" s="8">
        <f t="shared" si="42"/>
        <v>0.97495245002145003</v>
      </c>
      <c r="N26" s="7">
        <f>SUMIFS(archivo!$X$5:$X$40,archivo!$E$5:$E$40,$B26,archivo!$F$5:$F$40,$C26,archivo!$G$5:$G$40,Ejecucion!$D26,archivo!$H$5:$H$40,Ejecucion!$E26,archivo!$N$5:$N$40,Ejecucion!$F26)</f>
        <v>0</v>
      </c>
      <c r="O26" s="8">
        <f t="shared" si="43"/>
        <v>0</v>
      </c>
      <c r="P26" s="7">
        <f t="shared" si="44"/>
        <v>116771678</v>
      </c>
      <c r="Q26" s="8">
        <f t="shared" si="45"/>
        <v>1</v>
      </c>
      <c r="R26" s="7">
        <f>SUMIFS(archivo!$Y$5:$Y$40,archivo!$E$5:$E$40,$B26,archivo!$F$5:$F$40,$C26,archivo!$G$5:$G$40,Ejecucion!$D26,archivo!$H$5:$H$40,Ejecucion!$E26,archivo!$N$5:$N$40,Ejecucion!$F26)</f>
        <v>0</v>
      </c>
      <c r="S26" s="8">
        <f t="shared" si="46"/>
        <v>0</v>
      </c>
    </row>
    <row r="27" spans="1:19" ht="18" customHeight="1">
      <c r="A27" s="15"/>
      <c r="B27" s="13"/>
      <c r="C27" s="13"/>
      <c r="D27" s="13"/>
      <c r="E27" s="13"/>
      <c r="F27" s="13"/>
      <c r="G27" s="37" t="s">
        <v>122</v>
      </c>
      <c r="H27" s="17">
        <f>+H26+H25</f>
        <v>12962000000</v>
      </c>
      <c r="I27" s="17">
        <f>+I26+I25</f>
        <v>12962000000</v>
      </c>
      <c r="J27" s="17">
        <f>+J26+J25</f>
        <v>116771678</v>
      </c>
      <c r="K27" s="38">
        <f t="shared" si="41"/>
        <v>9.0087700972072207E-3</v>
      </c>
      <c r="L27" s="17">
        <f>+L26+L25</f>
        <v>12845228322</v>
      </c>
      <c r="M27" s="38">
        <f t="shared" si="42"/>
        <v>0.99099122990279276</v>
      </c>
      <c r="N27" s="17">
        <f>+N26+N25</f>
        <v>0</v>
      </c>
      <c r="O27" s="38">
        <f t="shared" si="43"/>
        <v>0</v>
      </c>
      <c r="P27" s="17">
        <f>+P26+P25</f>
        <v>116771678</v>
      </c>
      <c r="Q27" s="38">
        <f t="shared" si="45"/>
        <v>1</v>
      </c>
      <c r="R27" s="17">
        <f>+R26+R25</f>
        <v>0</v>
      </c>
      <c r="S27" s="38">
        <f t="shared" si="46"/>
        <v>0</v>
      </c>
    </row>
    <row r="28" spans="1:19" ht="21.75" customHeight="1">
      <c r="A28" s="138" t="s">
        <v>95</v>
      </c>
      <c r="B28" s="1" t="s">
        <v>74</v>
      </c>
      <c r="C28" s="1" t="s">
        <v>66</v>
      </c>
      <c r="D28" s="1" t="s">
        <v>75</v>
      </c>
      <c r="E28" s="1">
        <v>0</v>
      </c>
      <c r="F28" s="1">
        <v>10</v>
      </c>
      <c r="G28" s="129" t="s">
        <v>79</v>
      </c>
      <c r="H28" s="7">
        <f>SUMIFS(archivo!$Q$5:$Q$40,archivo!$E$5:$E$40,$B28,archivo!$F$5:$F$40,$C28,archivo!$G$5:$G$40,Ejecucion!$D28,archivo!$H$5:$H$40,Ejecucion!$E28,archivo!$N$5:$N$40,Ejecucion!$F28)</f>
        <v>4000000000</v>
      </c>
      <c r="I28" s="7">
        <f>SUMIFS(archivo!$T$5:$T$40,archivo!$E$5:$E$40,$B28,archivo!$F$5:$F$40,$C28,archivo!$G$5:$G$40,Ejecucion!$D28,archivo!$H$5:$H$40,Ejecucion!$E28,archivo!$N$5:$N$40,Ejecucion!$F28)</f>
        <v>4000000000</v>
      </c>
      <c r="J28" s="7">
        <f>SUMIFS(archivo!$V$5:$V$40,archivo!$E$5:$E$40,$B28,archivo!$F$5:$F$40,$C28,archivo!$G$5:$G$40,Ejecucion!$D28,archivo!$H$5:$H$40,Ejecucion!$E28,archivo!$N$5:$N$40,Ejecucion!$F28)</f>
        <v>629162775</v>
      </c>
      <c r="K28" s="8">
        <f t="shared" si="41"/>
        <v>0.15729069374999999</v>
      </c>
      <c r="L28" s="7">
        <f>SUMIFS(archivo!$W$5:$W$40,archivo!$E$5:$E$40,$B28,archivo!$F$5:$F$40,$C28,archivo!$G$5:$G$40,Ejecucion!$D28,archivo!$H$5:$H$40,Ejecucion!$E28,archivo!$N$5:$N$40,Ejecucion!$F28)</f>
        <v>3370837225</v>
      </c>
      <c r="M28" s="8">
        <f t="shared" si="42"/>
        <v>0.84270930624999996</v>
      </c>
      <c r="N28" s="7">
        <f>SUMIFS(archivo!$X$5:$X$40,archivo!$E$5:$E$40,$B28,archivo!$F$5:$F$40,$C28,archivo!$G$5:$G$40,Ejecucion!$D28,archivo!$H$5:$H$40,Ejecucion!$E28,archivo!$N$5:$N$40,Ejecucion!$F28)</f>
        <v>0</v>
      </c>
      <c r="O28" s="8">
        <f t="shared" si="43"/>
        <v>0</v>
      </c>
      <c r="P28" s="7">
        <f t="shared" si="44"/>
        <v>629162775</v>
      </c>
      <c r="Q28" s="8">
        <f t="shared" si="45"/>
        <v>1</v>
      </c>
      <c r="R28" s="7">
        <f>SUMIFS(archivo!$Y$5:$Y$40,archivo!$E$5:$E$40,$B28,archivo!$F$5:$F$40,$C28,archivo!$G$5:$G$40,Ejecucion!$D28,archivo!$H$5:$H$40,Ejecucion!$E28,archivo!$N$5:$N$40,Ejecucion!$F28)</f>
        <v>0</v>
      </c>
      <c r="S28" s="8">
        <f t="shared" si="46"/>
        <v>0</v>
      </c>
    </row>
    <row r="29" spans="1:19" ht="21.75" customHeight="1">
      <c r="A29" s="138"/>
      <c r="B29" s="1" t="s">
        <v>74</v>
      </c>
      <c r="C29" s="1" t="s">
        <v>66</v>
      </c>
      <c r="D29" s="1" t="s">
        <v>75</v>
      </c>
      <c r="E29" s="1">
        <v>0</v>
      </c>
      <c r="F29" s="1">
        <v>20</v>
      </c>
      <c r="G29" s="130"/>
      <c r="H29" s="7">
        <f>SUMIFS(archivo!$Q$5:$Q$40,archivo!$E$5:$E$40,$B29,archivo!$F$5:$F$40,$C29,archivo!$G$5:$G$40,Ejecucion!$D29,archivo!$H$5:$H$40,Ejecucion!$E29,archivo!$N$5:$N$40,Ejecucion!$F29)</f>
        <v>15000000000</v>
      </c>
      <c r="I29" s="7">
        <f>SUMIFS(archivo!$T$5:$T$40,archivo!$E$5:$E$40,$B29,archivo!$F$5:$F$40,$C29,archivo!$G$5:$G$40,Ejecucion!$D29,archivo!$H$5:$H$40,Ejecucion!$E29,archivo!$N$5:$N$40,Ejecucion!$F29)</f>
        <v>15000000000</v>
      </c>
      <c r="J29" s="7">
        <f>SUMIFS(archivo!$V$5:$V$40,archivo!$E$5:$E$40,$B29,archivo!$F$5:$F$40,$C29,archivo!$G$5:$G$40,Ejecucion!$D29,archivo!$H$5:$H$40,Ejecucion!$E29,archivo!$N$5:$N$40,Ejecucion!$F29)</f>
        <v>171166632</v>
      </c>
      <c r="K29" s="8">
        <f t="shared" si="41"/>
        <v>1.14111088E-2</v>
      </c>
      <c r="L29" s="7">
        <f>SUMIFS(archivo!$W$5:$W$40,archivo!$E$5:$E$40,$B29,archivo!$F$5:$F$40,$C29,archivo!$G$5:$G$40,Ejecucion!$D29,archivo!$H$5:$H$40,Ejecucion!$E29,archivo!$N$5:$N$40,Ejecucion!$F29)</f>
        <v>14828833368</v>
      </c>
      <c r="M29" s="8">
        <f t="shared" si="42"/>
        <v>0.98858889120000004</v>
      </c>
      <c r="N29" s="7">
        <f>SUMIFS(archivo!$X$5:$X$40,archivo!$E$5:$E$40,$B29,archivo!$F$5:$F$40,$C29,archivo!$G$5:$G$40,Ejecucion!$D29,archivo!$H$5:$H$40,Ejecucion!$E29,archivo!$N$5:$N$40,Ejecucion!$F29)</f>
        <v>0</v>
      </c>
      <c r="O29" s="8">
        <f t="shared" si="43"/>
        <v>0</v>
      </c>
      <c r="P29" s="7">
        <f t="shared" si="44"/>
        <v>171166632</v>
      </c>
      <c r="Q29" s="8">
        <f t="shared" si="45"/>
        <v>1</v>
      </c>
      <c r="R29" s="7">
        <f>SUMIFS(archivo!$Y$5:$Y$40,archivo!$E$5:$E$40,$B29,archivo!$F$5:$F$40,$C29,archivo!$G$5:$G$40,Ejecucion!$D29,archivo!$H$5:$H$40,Ejecucion!$E29,archivo!$N$5:$N$40,Ejecucion!$F29)</f>
        <v>0</v>
      </c>
      <c r="S29" s="8">
        <f t="shared" si="46"/>
        <v>0</v>
      </c>
    </row>
    <row r="30" spans="1:19" ht="18" customHeight="1">
      <c r="A30" s="15"/>
      <c r="B30" s="13"/>
      <c r="C30" s="13"/>
      <c r="D30" s="13"/>
      <c r="E30" s="13"/>
      <c r="F30" s="13"/>
      <c r="G30" s="37" t="s">
        <v>122</v>
      </c>
      <c r="H30" s="17">
        <f>+H29+H28</f>
        <v>19000000000</v>
      </c>
      <c r="I30" s="17">
        <f>+I29+I28</f>
        <v>19000000000</v>
      </c>
      <c r="J30" s="17">
        <f>+J29+J28</f>
        <v>800329407</v>
      </c>
      <c r="K30" s="38">
        <f t="shared" ref="K30" si="52">IF(OR(J30=0,I30=0),0,(J30/I30))</f>
        <v>4.2122600368421054E-2</v>
      </c>
      <c r="L30" s="17">
        <f>+L29+L28</f>
        <v>18199670593</v>
      </c>
      <c r="M30" s="38">
        <f t="shared" ref="M30" si="53">IF(OR(L30=0,I30=0),0,(L30/I30))</f>
        <v>0.95787739963157892</v>
      </c>
      <c r="N30" s="17">
        <f>+N29+N28</f>
        <v>0</v>
      </c>
      <c r="O30" s="38">
        <f t="shared" ref="O30" si="54">IF(OR(N30=0,I30=0),0,(N30/I30))</f>
        <v>0</v>
      </c>
      <c r="P30" s="17">
        <f>+P29+P28</f>
        <v>800329407</v>
      </c>
      <c r="Q30" s="38">
        <f t="shared" ref="Q30" si="55">IF(OR(P30=0,J30=0),0,(P30/J30))</f>
        <v>1</v>
      </c>
      <c r="R30" s="17">
        <f>+R29+R28</f>
        <v>0</v>
      </c>
      <c r="S30" s="38">
        <f t="shared" ref="S30" si="56">IF(OR(R30=0,I30=0),0,(R30/I30))</f>
        <v>0</v>
      </c>
    </row>
    <row r="31" spans="1:19" ht="21" customHeight="1">
      <c r="A31" s="138" t="s">
        <v>97</v>
      </c>
      <c r="B31" s="1" t="s">
        <v>78</v>
      </c>
      <c r="C31" s="1" t="s">
        <v>66</v>
      </c>
      <c r="D31" s="1" t="s">
        <v>75</v>
      </c>
      <c r="E31" s="1">
        <v>0</v>
      </c>
      <c r="F31" s="1">
        <v>10</v>
      </c>
      <c r="G31" s="129" t="s">
        <v>83</v>
      </c>
      <c r="H31" s="7">
        <f>SUMIFS(archivo!$Q$5:$Q$40,archivo!$E$5:$E$40,$B31,archivo!$F$5:$F$40,$C31,archivo!$G$5:$G$40,Ejecucion!$D31,archivo!$H$5:$H$40,Ejecucion!$E31,archivo!$N$5:$N$40,Ejecucion!$F31)</f>
        <v>7659826508</v>
      </c>
      <c r="I31" s="7">
        <f>SUMIFS(archivo!$T$5:$T$40,archivo!$E$5:$E$40,$B31,archivo!$F$5:$F$40,$C31,archivo!$G$5:$G$40,Ejecucion!$D31,archivo!$H$5:$H$40,Ejecucion!$E31,archivo!$N$5:$N$40,Ejecucion!$F31)</f>
        <v>7659826508</v>
      </c>
      <c r="J31" s="7">
        <f>SUMIFS(archivo!$V$5:$V$40,archivo!$E$5:$E$40,$B31,archivo!$F$5:$F$40,$C31,archivo!$G$5:$G$40,Ejecucion!$D31,archivo!$H$5:$H$40,Ejecucion!$E31,archivo!$N$5:$N$40,Ejecucion!$F31)</f>
        <v>153369365</v>
      </c>
      <c r="K31" s="8">
        <f t="shared" si="41"/>
        <v>2.0022563806088751E-2</v>
      </c>
      <c r="L31" s="7">
        <f>SUMIFS(archivo!$W$5:$W$40,archivo!$E$5:$E$40,$B31,archivo!$F$5:$F$40,$C31,archivo!$G$5:$G$40,Ejecucion!$D31,archivo!$H$5:$H$40,Ejecucion!$E31,archivo!$N$5:$N$40,Ejecucion!$F31)</f>
        <v>7506457143</v>
      </c>
      <c r="M31" s="8">
        <f t="shared" si="42"/>
        <v>0.9799774361939112</v>
      </c>
      <c r="N31" s="7">
        <f>SUMIFS(archivo!$X$5:$X$40,archivo!$E$5:$E$40,$B31,archivo!$F$5:$F$40,$C31,archivo!$G$5:$G$40,Ejecucion!$D31,archivo!$H$5:$H$40,Ejecucion!$E31,archivo!$N$5:$N$40,Ejecucion!$F31)</f>
        <v>153369365</v>
      </c>
      <c r="O31" s="8">
        <f t="shared" si="43"/>
        <v>2.0022563806088751E-2</v>
      </c>
      <c r="P31" s="7">
        <f t="shared" si="44"/>
        <v>0</v>
      </c>
      <c r="Q31" s="8">
        <f t="shared" si="45"/>
        <v>0</v>
      </c>
      <c r="R31" s="7">
        <f>SUMIFS(archivo!$Y$5:$Y$40,archivo!$E$5:$E$40,$B31,archivo!$F$5:$F$40,$C31,archivo!$G$5:$G$40,Ejecucion!$D31,archivo!$H$5:$H$40,Ejecucion!$E31,archivo!$N$5:$N$40,Ejecucion!$F31)</f>
        <v>0</v>
      </c>
      <c r="S31" s="8">
        <f t="shared" si="46"/>
        <v>0</v>
      </c>
    </row>
    <row r="32" spans="1:19" ht="21" customHeight="1">
      <c r="A32" s="138"/>
      <c r="B32" s="1" t="s">
        <v>78</v>
      </c>
      <c r="C32" s="1" t="s">
        <v>66</v>
      </c>
      <c r="D32" s="1" t="s">
        <v>75</v>
      </c>
      <c r="E32" s="1">
        <v>0</v>
      </c>
      <c r="F32" s="1">
        <v>11</v>
      </c>
      <c r="G32" s="137"/>
      <c r="H32" s="7">
        <f>SUMIFS(archivo!$Q$5:$Q$40,archivo!$E$5:$E$40,$B32,archivo!$F$5:$F$40,$C32,archivo!$G$5:$G$40,Ejecucion!$D32,archivo!$H$5:$H$40,Ejecucion!$E32,archivo!$N$5:$N$40,Ejecucion!$F32)</f>
        <v>8000000000</v>
      </c>
      <c r="I32" s="7">
        <f>SUMIFS(archivo!$T$5:$T$40,archivo!$E$5:$E$40,$B32,archivo!$F$5:$F$40,$C32,archivo!$G$5:$G$40,Ejecucion!$D32,archivo!$H$5:$H$40,Ejecucion!$E32,archivo!$N$5:$N$40,Ejecucion!$F32)</f>
        <v>8000000000</v>
      </c>
      <c r="J32" s="7">
        <f>SUMIFS(archivo!$V$5:$V$40,archivo!$E$5:$E$40,$B32,archivo!$F$5:$F$40,$C32,archivo!$G$5:$G$40,Ejecucion!$D32,archivo!$H$5:$H$40,Ejecucion!$E32,archivo!$N$5:$N$40,Ejecucion!$F32)</f>
        <v>650000</v>
      </c>
      <c r="K32" s="8">
        <f t="shared" ref="K32" si="57">IF(OR(J32=0,I32=0),0,(J32/I32))</f>
        <v>8.1249999999999996E-5</v>
      </c>
      <c r="L32" s="7">
        <f>SUMIFS(archivo!$W$5:$W$40,archivo!$E$5:$E$40,$B32,archivo!$F$5:$F$40,$C32,archivo!$G$5:$G$40,Ejecucion!$D32,archivo!$H$5:$H$40,Ejecucion!$E32,archivo!$N$5:$N$40,Ejecucion!$F32)</f>
        <v>7999350000</v>
      </c>
      <c r="M32" s="8">
        <f t="shared" ref="M32" si="58">IF(OR(L32=0,I32=0),0,(L32/I32))</f>
        <v>0.99991874999999997</v>
      </c>
      <c r="N32" s="7">
        <f>SUMIFS(archivo!$X$5:$X$40,archivo!$E$5:$E$40,$B32,archivo!$F$5:$F$40,$C32,archivo!$G$5:$G$40,Ejecucion!$D32,archivo!$H$5:$H$40,Ejecucion!$E32,archivo!$N$5:$N$40,Ejecucion!$F32)</f>
        <v>0</v>
      </c>
      <c r="O32" s="8">
        <f t="shared" ref="O32" si="59">IF(OR(N32=0,I32=0),0,(N32/I32))</f>
        <v>0</v>
      </c>
      <c r="P32" s="7">
        <f t="shared" ref="P32" si="60">+J32-N32</f>
        <v>650000</v>
      </c>
      <c r="Q32" s="8">
        <f t="shared" ref="Q32" si="61">IF(OR(P32=0,J32=0),0,(P32/J32))</f>
        <v>1</v>
      </c>
      <c r="R32" s="7">
        <f>SUMIFS(archivo!$Y$5:$Y$40,archivo!$E$5:$E$40,$B32,archivo!$F$5:$F$40,$C32,archivo!$G$5:$G$40,Ejecucion!$D32,archivo!$H$5:$H$40,Ejecucion!$E32,archivo!$N$5:$N$40,Ejecucion!$F32)</f>
        <v>0</v>
      </c>
      <c r="S32" s="8">
        <f t="shared" ref="S32" si="62">IF(OR(R32=0,I32=0),0,(R32/I32))</f>
        <v>0</v>
      </c>
    </row>
    <row r="33" spans="1:19" ht="21" customHeight="1">
      <c r="A33" s="138"/>
      <c r="B33" s="1" t="s">
        <v>78</v>
      </c>
      <c r="C33" s="1" t="s">
        <v>66</v>
      </c>
      <c r="D33" s="1" t="s">
        <v>75</v>
      </c>
      <c r="E33" s="1">
        <v>0</v>
      </c>
      <c r="F33" s="1">
        <v>14</v>
      </c>
      <c r="G33" s="137"/>
      <c r="H33" s="7">
        <f>SUMIFS(archivo!$Q$5:$Q$40,archivo!$E$5:$E$40,$B33,archivo!$F$5:$F$40,$C33,archivo!$G$5:$G$40,Ejecucion!$D33,archivo!$H$5:$H$40,Ejecucion!$E33,archivo!$N$5:$N$40,Ejecucion!$F33)</f>
        <v>56125588920</v>
      </c>
      <c r="I33" s="7">
        <f>SUMIFS(archivo!$T$5:$T$40,archivo!$E$5:$E$40,$B33,archivo!$F$5:$F$40,$C33,archivo!$G$5:$G$40,Ejecucion!$D33,archivo!$H$5:$H$40,Ejecucion!$E33,archivo!$N$5:$N$40,Ejecucion!$F33)</f>
        <v>56125588920</v>
      </c>
      <c r="J33" s="7">
        <f>SUMIFS(archivo!$V$5:$V$40,archivo!$E$5:$E$40,$B33,archivo!$F$5:$F$40,$C33,archivo!$G$5:$G$40,Ejecucion!$D33,archivo!$H$5:$H$40,Ejecucion!$E33,archivo!$N$5:$N$40,Ejecucion!$F33)</f>
        <v>0</v>
      </c>
      <c r="K33" s="8">
        <f t="shared" si="41"/>
        <v>0</v>
      </c>
      <c r="L33" s="7">
        <f>SUMIFS(archivo!$W$5:$W$40,archivo!$E$5:$E$40,$B33,archivo!$F$5:$F$40,$C33,archivo!$G$5:$G$40,Ejecucion!$D33,archivo!$H$5:$H$40,Ejecucion!$E33,archivo!$N$5:$N$40,Ejecucion!$F33)</f>
        <v>56125588920</v>
      </c>
      <c r="M33" s="8">
        <f t="shared" si="42"/>
        <v>1</v>
      </c>
      <c r="N33" s="7">
        <f>SUMIFS(archivo!$X$5:$X$40,archivo!$E$5:$E$40,$B33,archivo!$F$5:$F$40,$C33,archivo!$G$5:$G$40,Ejecucion!$D33,archivo!$H$5:$H$40,Ejecucion!$E33,archivo!$N$5:$N$40,Ejecucion!$F33)</f>
        <v>0</v>
      </c>
      <c r="O33" s="8">
        <f t="shared" si="43"/>
        <v>0</v>
      </c>
      <c r="P33" s="7">
        <f t="shared" si="44"/>
        <v>0</v>
      </c>
      <c r="Q33" s="8">
        <f t="shared" si="45"/>
        <v>0</v>
      </c>
      <c r="R33" s="7">
        <f>SUMIFS(archivo!$Y$5:$Y$40,archivo!$E$5:$E$40,$B33,archivo!$F$5:$F$40,$C33,archivo!$G$5:$G$40,Ejecucion!$D33,archivo!$H$5:$H$40,Ejecucion!$E33,archivo!$N$5:$N$40,Ejecucion!$F33)</f>
        <v>0</v>
      </c>
      <c r="S33" s="8">
        <f t="shared" si="46"/>
        <v>0</v>
      </c>
    </row>
    <row r="34" spans="1:19" ht="21" customHeight="1">
      <c r="A34" s="138"/>
      <c r="B34" s="1" t="s">
        <v>78</v>
      </c>
      <c r="C34" s="1" t="s">
        <v>66</v>
      </c>
      <c r="D34" s="1" t="s">
        <v>75</v>
      </c>
      <c r="E34" s="1">
        <v>0</v>
      </c>
      <c r="F34" s="1">
        <v>20</v>
      </c>
      <c r="G34" s="130"/>
      <c r="H34" s="7">
        <f>SUMIFS(archivo!$Q$5:$Q$40,archivo!$E$5:$E$40,$B34,archivo!$F$5:$F$40,$C34,archivo!$G$5:$G$40,Ejecucion!$D34,archivo!$H$5:$H$40,Ejecucion!$E34,archivo!$N$5:$N$40,Ejecucion!$F34)</f>
        <v>31302000000</v>
      </c>
      <c r="I34" s="7">
        <f>SUMIFS(archivo!$T$5:$T$40,archivo!$E$5:$E$40,$B34,archivo!$F$5:$F$40,$C34,archivo!$G$5:$G$40,Ejecucion!$D34,archivo!$H$5:$H$40,Ejecucion!$E34,archivo!$N$5:$N$40,Ejecucion!$F34)</f>
        <v>31302000000</v>
      </c>
      <c r="J34" s="7">
        <f>SUMIFS(archivo!$V$5:$V$40,archivo!$E$5:$E$40,$B34,archivo!$F$5:$F$40,$C34,archivo!$G$5:$G$40,Ejecucion!$D34,archivo!$H$5:$H$40,Ejecucion!$E34,archivo!$N$5:$N$40,Ejecucion!$F34)</f>
        <v>928690826</v>
      </c>
      <c r="K34" s="8">
        <f t="shared" si="41"/>
        <v>2.9668737652546164E-2</v>
      </c>
      <c r="L34" s="7">
        <f>SUMIFS(archivo!$W$5:$W$40,archivo!$E$5:$E$40,$B34,archivo!$F$5:$F$40,$C34,archivo!$G$5:$G$40,Ejecucion!$D34,archivo!$H$5:$H$40,Ejecucion!$E34,archivo!$N$5:$N$40,Ejecucion!$F34)</f>
        <v>30373309174</v>
      </c>
      <c r="M34" s="8">
        <f t="shared" si="42"/>
        <v>0.97033126234745382</v>
      </c>
      <c r="N34" s="7">
        <f>SUMIFS(archivo!$X$5:$X$40,archivo!$E$5:$E$40,$B34,archivo!$F$5:$F$40,$C34,archivo!$G$5:$G$40,Ejecucion!$D34,archivo!$H$5:$H$40,Ejecucion!$E34,archivo!$N$5:$N$40,Ejecucion!$F34)</f>
        <v>0</v>
      </c>
      <c r="O34" s="8">
        <f t="shared" si="43"/>
        <v>0</v>
      </c>
      <c r="P34" s="7">
        <f t="shared" si="44"/>
        <v>928690826</v>
      </c>
      <c r="Q34" s="8">
        <f t="shared" si="45"/>
        <v>1</v>
      </c>
      <c r="R34" s="7">
        <f>SUMIFS(archivo!$Y$5:$Y$40,archivo!$E$5:$E$40,$B34,archivo!$F$5:$F$40,$C34,archivo!$G$5:$G$40,Ejecucion!$D34,archivo!$H$5:$H$40,Ejecucion!$E34,archivo!$N$5:$N$40,Ejecucion!$F34)</f>
        <v>0</v>
      </c>
      <c r="S34" s="8">
        <f t="shared" si="46"/>
        <v>0</v>
      </c>
    </row>
    <row r="35" spans="1:19" ht="18" customHeight="1">
      <c r="A35" s="15"/>
      <c r="B35" s="13"/>
      <c r="C35" s="13"/>
      <c r="D35" s="13"/>
      <c r="E35" s="13"/>
      <c r="F35" s="13"/>
      <c r="G35" s="37" t="s">
        <v>122</v>
      </c>
      <c r="H35" s="17">
        <f>SUM(H31:H34)</f>
        <v>103087415428</v>
      </c>
      <c r="I35" s="17">
        <f>SUM(I31:I34)</f>
        <v>103087415428</v>
      </c>
      <c r="J35" s="17">
        <f>SUM(J31:J34)</f>
        <v>1082710191</v>
      </c>
      <c r="K35" s="38">
        <f t="shared" si="41"/>
        <v>1.0502835739016118E-2</v>
      </c>
      <c r="L35" s="17">
        <f>SUM(L31:L34)</f>
        <v>102004705237</v>
      </c>
      <c r="M35" s="38">
        <f t="shared" si="42"/>
        <v>0.98949716426098389</v>
      </c>
      <c r="N35" s="17">
        <f>SUM(N31:N34)</f>
        <v>153369365</v>
      </c>
      <c r="O35" s="38">
        <f t="shared" si="43"/>
        <v>1.4877603086976097E-3</v>
      </c>
      <c r="P35" s="17">
        <f>SUM(P31:P34)</f>
        <v>929340826</v>
      </c>
      <c r="Q35" s="38">
        <f t="shared" si="45"/>
        <v>0.85834679836314576</v>
      </c>
      <c r="R35" s="17">
        <f>SUM(R31:R34)</f>
        <v>0</v>
      </c>
      <c r="S35" s="38">
        <f t="shared" si="46"/>
        <v>0</v>
      </c>
    </row>
    <row r="36" spans="1:19" ht="21" customHeight="1">
      <c r="A36" s="138" t="s">
        <v>98</v>
      </c>
      <c r="B36" s="1" t="s">
        <v>81</v>
      </c>
      <c r="C36" s="1" t="s">
        <v>66</v>
      </c>
      <c r="D36" s="1" t="s">
        <v>82</v>
      </c>
      <c r="E36" s="1">
        <v>0</v>
      </c>
      <c r="F36" s="1">
        <v>10</v>
      </c>
      <c r="G36" s="129" t="s">
        <v>83</v>
      </c>
      <c r="H36" s="7">
        <f>SUMIFS(archivo!$Q$5:$Q$40,archivo!$E$5:$E$40,$B36,archivo!$F$5:$F$40,$C36,archivo!$G$5:$G$40,Ejecucion!$D36,archivo!$H$5:$H$40,Ejecucion!$E36,archivo!$N$5:$N$40,Ejecucion!$F36)</f>
        <v>2500000000</v>
      </c>
      <c r="I36" s="7">
        <f>SUMIFS(archivo!$T$5:$T$40,archivo!$E$5:$E$40,$B36,archivo!$F$5:$F$40,$C36,archivo!$G$5:$G$40,Ejecucion!$D36,archivo!$H$5:$H$40,Ejecucion!$E36,archivo!$N$5:$N$40,Ejecucion!$F36)</f>
        <v>2500000000</v>
      </c>
      <c r="J36" s="7">
        <f>SUMIFS(archivo!$V$5:$V$40,archivo!$E$5:$E$40,$B36,archivo!$F$5:$F$40,$C36,archivo!$G$5:$G$40,Ejecucion!$D36,archivo!$H$5:$H$40,Ejecucion!$E36,archivo!$N$5:$N$40,Ejecucion!$F36)</f>
        <v>448710686</v>
      </c>
      <c r="K36" s="8">
        <f t="shared" si="41"/>
        <v>0.1794842744</v>
      </c>
      <c r="L36" s="7">
        <f>SUMIFS(archivo!$W$5:$W$40,archivo!$E$5:$E$40,$B36,archivo!$F$5:$F$40,$C36,archivo!$G$5:$G$40,Ejecucion!$D36,archivo!$H$5:$H$40,Ejecucion!$E36,archivo!$N$5:$N$40,Ejecucion!$F36)</f>
        <v>2051289314</v>
      </c>
      <c r="M36" s="8">
        <f t="shared" si="42"/>
        <v>0.82051572559999997</v>
      </c>
      <c r="N36" s="7">
        <f>SUMIFS(archivo!$X$5:$X$40,archivo!$E$5:$E$40,$B36,archivo!$F$5:$F$40,$C36,archivo!$G$5:$G$40,Ejecucion!$D36,archivo!$H$5:$H$40,Ejecucion!$E36,archivo!$N$5:$N$40,Ejecucion!$F36)</f>
        <v>0</v>
      </c>
      <c r="O36" s="8">
        <f t="shared" si="43"/>
        <v>0</v>
      </c>
      <c r="P36" s="7">
        <f t="shared" si="44"/>
        <v>448710686</v>
      </c>
      <c r="Q36" s="8">
        <f t="shared" si="45"/>
        <v>1</v>
      </c>
      <c r="R36" s="7">
        <f>SUMIFS(archivo!$Y$5:$Y$40,archivo!$E$5:$E$40,$B36,archivo!$F$5:$F$40,$C36,archivo!$G$5:$G$40,Ejecucion!$D36,archivo!$H$5:$H$40,Ejecucion!$E36,archivo!$N$5:$N$40,Ejecucion!$F36)</f>
        <v>0</v>
      </c>
      <c r="S36" s="8">
        <f t="shared" si="46"/>
        <v>0</v>
      </c>
    </row>
    <row r="37" spans="1:19" ht="21" customHeight="1">
      <c r="A37" s="138"/>
      <c r="B37" s="1" t="s">
        <v>81</v>
      </c>
      <c r="C37" s="1" t="s">
        <v>66</v>
      </c>
      <c r="D37" s="1" t="s">
        <v>82</v>
      </c>
      <c r="E37" s="1">
        <v>0</v>
      </c>
      <c r="F37" s="1">
        <v>20</v>
      </c>
      <c r="G37" s="130"/>
      <c r="H37" s="7">
        <f>SUMIFS(archivo!$Q$5:$Q$40,archivo!$E$5:$E$40,$B37,archivo!$F$5:$F$40,$C37,archivo!$G$5:$G$40,Ejecucion!$D37,archivo!$H$5:$H$40,Ejecucion!$E37,archivo!$N$5:$N$40,Ejecucion!$F37)</f>
        <v>2500000000</v>
      </c>
      <c r="I37" s="7">
        <f>SUMIFS(archivo!$T$5:$T$40,archivo!$E$5:$E$40,$B37,archivo!$F$5:$F$40,$C37,archivo!$G$5:$G$40,Ejecucion!$D37,archivo!$H$5:$H$40,Ejecucion!$E37,archivo!$N$5:$N$40,Ejecucion!$F37)</f>
        <v>2500000000</v>
      </c>
      <c r="J37" s="7">
        <f>SUMIFS(archivo!$V$5:$V$40,archivo!$E$5:$E$40,$B37,archivo!$F$5:$F$40,$C37,archivo!$G$5:$G$40,Ejecucion!$D37,archivo!$H$5:$H$40,Ejecucion!$E37,archivo!$N$5:$N$40,Ejecucion!$F37)</f>
        <v>45043851</v>
      </c>
      <c r="K37" s="8">
        <f t="shared" si="41"/>
        <v>1.80175404E-2</v>
      </c>
      <c r="L37" s="7">
        <f>SUMIFS(archivo!$W$5:$W$40,archivo!$E$5:$E$40,$B37,archivo!$F$5:$F$40,$C37,archivo!$G$5:$G$40,Ejecucion!$D37,archivo!$H$5:$H$40,Ejecucion!$E37,archivo!$N$5:$N$40,Ejecucion!$F37)</f>
        <v>2454956149</v>
      </c>
      <c r="M37" s="8">
        <f t="shared" si="42"/>
        <v>0.98198245959999997</v>
      </c>
      <c r="N37" s="7">
        <f>SUMIFS(archivo!$X$5:$X$40,archivo!$E$5:$E$40,$B37,archivo!$F$5:$F$40,$C37,archivo!$G$5:$G$40,Ejecucion!$D37,archivo!$H$5:$H$40,Ejecucion!$E37,archivo!$N$5:$N$40,Ejecucion!$F37)</f>
        <v>0</v>
      </c>
      <c r="O37" s="8">
        <f t="shared" si="43"/>
        <v>0</v>
      </c>
      <c r="P37" s="7">
        <f t="shared" si="44"/>
        <v>45043851</v>
      </c>
      <c r="Q37" s="8">
        <f t="shared" si="45"/>
        <v>1</v>
      </c>
      <c r="R37" s="7">
        <f>SUMIFS(archivo!$Y$5:$Y$40,archivo!$E$5:$E$40,$B37,archivo!$F$5:$F$40,$C37,archivo!$G$5:$G$40,Ejecucion!$D37,archivo!$H$5:$H$40,Ejecucion!$E37,archivo!$N$5:$N$40,Ejecucion!$F37)</f>
        <v>0</v>
      </c>
      <c r="S37" s="8">
        <f t="shared" si="46"/>
        <v>0</v>
      </c>
    </row>
    <row r="38" spans="1:19" ht="18" customHeight="1">
      <c r="A38" s="15"/>
      <c r="B38" s="13"/>
      <c r="C38" s="13"/>
      <c r="D38" s="13"/>
      <c r="E38" s="13"/>
      <c r="F38" s="13"/>
      <c r="G38" s="37" t="s">
        <v>122</v>
      </c>
      <c r="H38" s="17">
        <f>+H37+H36</f>
        <v>5000000000</v>
      </c>
      <c r="I38" s="17">
        <f>+I37+I36</f>
        <v>5000000000</v>
      </c>
      <c r="J38" s="17">
        <f>+J37+J36</f>
        <v>493754537</v>
      </c>
      <c r="K38" s="38">
        <f>IF(OR(J40=0,I40=0),0,(J40/I40))</f>
        <v>3.0584774333333332E-2</v>
      </c>
      <c r="L38" s="17">
        <f>+L37+L36</f>
        <v>4506245463</v>
      </c>
      <c r="M38" s="38">
        <f>IF(OR(L40=0,I40=0),0,(L40/I40))</f>
        <v>0.96941522566666671</v>
      </c>
      <c r="N38" s="17">
        <f>+N37+N36</f>
        <v>0</v>
      </c>
      <c r="O38" s="38">
        <f>IF(OR(N40=0,I40=0),0,(N40/I40))</f>
        <v>0</v>
      </c>
      <c r="P38" s="17">
        <f>+P37+P36</f>
        <v>493754537</v>
      </c>
      <c r="Q38" s="38">
        <f>IF(OR(P40=0,J40=0),0,(P40/J40))</f>
        <v>1</v>
      </c>
      <c r="R38" s="17">
        <f>+R37+R36</f>
        <v>0</v>
      </c>
      <c r="S38" s="38">
        <f>IF(OR(R40=0,I40=0),0,(R40/I40))</f>
        <v>0</v>
      </c>
    </row>
    <row r="39" spans="1:19" ht="21.75" customHeight="1">
      <c r="A39" s="132" t="s">
        <v>105</v>
      </c>
      <c r="B39" s="1" t="s">
        <v>85</v>
      </c>
      <c r="C39" s="1" t="s">
        <v>66</v>
      </c>
      <c r="D39" s="1" t="s">
        <v>86</v>
      </c>
      <c r="E39" s="1">
        <v>0</v>
      </c>
      <c r="F39" s="1">
        <v>10</v>
      </c>
      <c r="G39" s="129" t="s">
        <v>87</v>
      </c>
      <c r="H39" s="7">
        <f>SUMIFS(archivo!$Q$5:$Q$40,archivo!$E$5:$E$40,$B39,archivo!$F$5:$F$40,$C39,archivo!$G$5:$G$40,Ejecucion!$D39,archivo!$H$5:$H$40,Ejecucion!$E39,archivo!$N$5:$N$40,Ejecucion!$F39)</f>
        <v>7600000000</v>
      </c>
      <c r="I39" s="7">
        <f>SUMIFS(archivo!$T$5:$T$40,archivo!$E$5:$E$40,$B39,archivo!$F$5:$F$40,$C39,archivo!$G$5:$G$40,Ejecucion!$D39,archivo!$H$5:$H$40,Ejecucion!$E39,archivo!$N$5:$N$40,Ejecucion!$F39)</f>
        <v>7600000000</v>
      </c>
      <c r="J39" s="7">
        <f>SUMIFS(archivo!$V$5:$V$40,archivo!$E$5:$E$40,$B39,archivo!$F$5:$F$40,$C39,archivo!$G$5:$G$40,Ejecucion!$D39,archivo!$H$5:$H$40,Ejecucion!$E39,archivo!$N$5:$N$40,Ejecucion!$F39)</f>
        <v>3397568435.8800001</v>
      </c>
      <c r="K39" s="8">
        <f t="shared" si="41"/>
        <v>0.44704847840526318</v>
      </c>
      <c r="L39" s="7">
        <f>SUMIFS(archivo!$W$5:$W$40,archivo!$E$5:$E$40,$B39,archivo!$F$5:$F$40,$C39,archivo!$G$5:$G$40,Ejecucion!$D39,archivo!$H$5:$H$40,Ejecucion!$E39,archivo!$N$5:$N$40,Ejecucion!$F39)</f>
        <v>4202431564.1199999</v>
      </c>
      <c r="M39" s="8">
        <f t="shared" si="42"/>
        <v>0.55295152159473682</v>
      </c>
      <c r="N39" s="7">
        <f>SUMIFS(archivo!$X$5:$X$40,archivo!$E$5:$E$40,$B39,archivo!$F$5:$F$40,$C39,archivo!$G$5:$G$40,Ejecucion!$D39,archivo!$H$5:$H$40,Ejecucion!$E39,archivo!$N$5:$N$40,Ejecucion!$F39)</f>
        <v>1091305443.8800001</v>
      </c>
      <c r="O39" s="8">
        <f t="shared" si="43"/>
        <v>0.14359282156315792</v>
      </c>
      <c r="P39" s="7">
        <f t="shared" si="44"/>
        <v>2306262992</v>
      </c>
      <c r="Q39" s="8">
        <f t="shared" si="45"/>
        <v>0.67879809797051449</v>
      </c>
      <c r="R39" s="7">
        <f>SUMIFS(archivo!$Y$5:$Y$40,archivo!$E$5:$E$40,$B39,archivo!$F$5:$F$40,$C39,archivo!$G$5:$G$40,Ejecucion!$D39,archivo!$H$5:$H$40,Ejecucion!$E39,archivo!$N$5:$N$40,Ejecucion!$F39)</f>
        <v>0</v>
      </c>
      <c r="S39" s="8">
        <f t="shared" si="46"/>
        <v>0</v>
      </c>
    </row>
    <row r="40" spans="1:19" ht="21.75" customHeight="1">
      <c r="A40" s="132"/>
      <c r="B40" s="1" t="s">
        <v>85</v>
      </c>
      <c r="C40" s="1" t="s">
        <v>66</v>
      </c>
      <c r="D40" s="1" t="s">
        <v>86</v>
      </c>
      <c r="E40" s="1">
        <v>0</v>
      </c>
      <c r="F40" s="1">
        <v>20</v>
      </c>
      <c r="G40" s="130"/>
      <c r="H40" s="7">
        <f>SUMIFS(archivo!$Q$5:$Q$40,archivo!$E$5:$E$40,$B40,archivo!$F$5:$F$40,$C40,archivo!$G$5:$G$40,Ejecucion!$D40,archivo!$H$5:$H$40,Ejecucion!$E40,archivo!$N$5:$N$40,Ejecucion!$F40)</f>
        <v>6000000000</v>
      </c>
      <c r="I40" s="7">
        <f>SUMIFS(archivo!$T$5:$T$40,archivo!$E$5:$E$40,$B40,archivo!$F$5:$F$40,$C40,archivo!$G$5:$G$40,Ejecucion!$D40,archivo!$H$5:$H$40,Ejecucion!$E40,archivo!$N$5:$N$40,Ejecucion!$F40)</f>
        <v>6000000000</v>
      </c>
      <c r="J40" s="7">
        <f>SUMIFS(archivo!$V$5:$V$40,archivo!$E$5:$E$40,$B40,archivo!$F$5:$F$40,$C40,archivo!$G$5:$G$40,Ejecucion!$D40,archivo!$H$5:$H$40,Ejecucion!$E40,archivo!$N$5:$N$40,Ejecucion!$F40)</f>
        <v>183508646</v>
      </c>
      <c r="K40" s="8">
        <f t="shared" si="41"/>
        <v>3.0584774333333332E-2</v>
      </c>
      <c r="L40" s="7">
        <f>SUMIFS(archivo!$W$5:$W$40,archivo!$E$5:$E$40,$B40,archivo!$F$5:$F$40,$C40,archivo!$G$5:$G$40,Ejecucion!$D40,archivo!$H$5:$H$40,Ejecucion!$E40,archivo!$N$5:$N$40,Ejecucion!$F40)</f>
        <v>5816491354</v>
      </c>
      <c r="M40" s="8">
        <f t="shared" si="42"/>
        <v>0.96941522566666671</v>
      </c>
      <c r="N40" s="7">
        <f>SUMIFS(archivo!$X$5:$X$40,archivo!$E$5:$E$40,$B40,archivo!$F$5:$F$40,$C40,archivo!$G$5:$G$40,Ejecucion!$D40,archivo!$H$5:$H$40,Ejecucion!$E40,archivo!$N$5:$N$40,Ejecucion!$F40)</f>
        <v>0</v>
      </c>
      <c r="O40" s="8">
        <f t="shared" si="43"/>
        <v>0</v>
      </c>
      <c r="P40" s="7">
        <f t="shared" si="44"/>
        <v>183508646</v>
      </c>
      <c r="Q40" s="8">
        <f t="shared" si="45"/>
        <v>1</v>
      </c>
      <c r="R40" s="7">
        <f>SUMIFS(archivo!$Y$5:$Y$40,archivo!$E$5:$E$40,$B40,archivo!$F$5:$F$40,$C40,archivo!$G$5:$G$40,Ejecucion!$D40,archivo!$H$5:$H$40,Ejecucion!$E40,archivo!$N$5:$N$40,Ejecucion!$F40)</f>
        <v>0</v>
      </c>
      <c r="S40" s="8">
        <f t="shared" si="46"/>
        <v>0</v>
      </c>
    </row>
    <row r="41" spans="1:19" ht="18" customHeight="1">
      <c r="A41" s="12"/>
      <c r="B41" s="13"/>
      <c r="C41" s="13"/>
      <c r="D41" s="13"/>
      <c r="E41" s="13"/>
      <c r="F41" s="13"/>
      <c r="G41" s="37" t="s">
        <v>122</v>
      </c>
      <c r="H41" s="17">
        <f>+H40+H39</f>
        <v>13600000000</v>
      </c>
      <c r="I41" s="17">
        <f>+I40+I39</f>
        <v>13600000000</v>
      </c>
      <c r="J41" s="17">
        <f>+J40+J39</f>
        <v>3581077081.8800001</v>
      </c>
      <c r="K41" s="38">
        <f t="shared" ref="K41" si="63">IF(OR(J41=0,I41=0),0,(J41/I41))</f>
        <v>0.26331449131470591</v>
      </c>
      <c r="L41" s="17">
        <f>+L40+L39</f>
        <v>10018922918.119999</v>
      </c>
      <c r="M41" s="38">
        <f t="shared" ref="M41" si="64">IF(OR(L41=0,I41=0),0,(L41/I41))</f>
        <v>0.73668550868529403</v>
      </c>
      <c r="N41" s="17">
        <f>+N40+N39</f>
        <v>1091305443.8800001</v>
      </c>
      <c r="O41" s="38">
        <f t="shared" ref="O41" si="65">IF(OR(N41=0,I41=0),0,(N41/I41))</f>
        <v>8.0243047344117649E-2</v>
      </c>
      <c r="P41" s="17">
        <f>+P40+P39</f>
        <v>2489771638</v>
      </c>
      <c r="Q41" s="38">
        <f t="shared" ref="Q41" si="66">IF(OR(P41=0,J41=0),0,(P41/J41))</f>
        <v>0.69525776214035451</v>
      </c>
      <c r="R41" s="17">
        <f>+R40+R39</f>
        <v>0</v>
      </c>
      <c r="S41" s="38">
        <f t="shared" ref="S41" si="67">IF(OR(R41=0,I41=0),0,(R41/I41))</f>
        <v>0</v>
      </c>
    </row>
    <row r="42" spans="1:19" ht="21.75" customHeight="1">
      <c r="A42" s="132" t="s">
        <v>105</v>
      </c>
      <c r="B42" s="1" t="s">
        <v>85</v>
      </c>
      <c r="C42" s="1" t="s">
        <v>66</v>
      </c>
      <c r="D42" s="1" t="s">
        <v>89</v>
      </c>
      <c r="E42" s="1">
        <v>0</v>
      </c>
      <c r="F42" s="1">
        <v>10</v>
      </c>
      <c r="G42" s="129" t="s">
        <v>90</v>
      </c>
      <c r="H42" s="7">
        <f>SUMIFS(archivo!$Q$5:$Q$40,archivo!$E$5:$E$40,$B42,archivo!$F$5:$F$40,$C42,archivo!$G$5:$G$40,Ejecucion!$D42,archivo!$H$5:$H$40,Ejecucion!$E42,archivo!$N$5:$N$40,Ejecucion!$F42)</f>
        <v>4600000000</v>
      </c>
      <c r="I42" s="7">
        <f>SUMIFS(archivo!$T$5:$T$40,archivo!$E$5:$E$40,$B42,archivo!$F$5:$F$40,$C42,archivo!$G$5:$G$40,Ejecucion!$D42,archivo!$H$5:$H$40,Ejecucion!$E42,archivo!$N$5:$N$40,Ejecucion!$F42)</f>
        <v>4600000000</v>
      </c>
      <c r="J42" s="7">
        <f>SUMIFS(archivo!$V$5:$V$40,archivo!$E$5:$E$40,$B42,archivo!$F$5:$F$40,$C42,archivo!$G$5:$G$40,Ejecucion!$D42,archivo!$H$5:$H$40,Ejecucion!$E42,archivo!$N$5:$N$40,Ejecucion!$F42)</f>
        <v>193671438.5</v>
      </c>
      <c r="K42" s="8">
        <f t="shared" si="41"/>
        <v>4.2102486630434782E-2</v>
      </c>
      <c r="L42" s="7">
        <f>SUMIFS(archivo!$W$5:$W$40,archivo!$E$5:$E$40,$B42,archivo!$F$5:$F$40,$C42,archivo!$G$5:$G$40,Ejecucion!$D42,archivo!$H$5:$H$40,Ejecucion!$E42,archivo!$N$5:$N$40,Ejecucion!$F42)</f>
        <v>4406328561.5</v>
      </c>
      <c r="M42" s="8">
        <f t="shared" si="42"/>
        <v>0.95789751336956519</v>
      </c>
      <c r="N42" s="7">
        <f>SUMIFS(archivo!$X$5:$X$40,archivo!$E$5:$E$40,$B42,archivo!$F$5:$F$40,$C42,archivo!$G$5:$G$40,Ejecucion!$D42,archivo!$H$5:$H$40,Ejecucion!$E42,archivo!$N$5:$N$40,Ejecucion!$F42)</f>
        <v>18654861.5</v>
      </c>
      <c r="O42" s="8">
        <f t="shared" si="43"/>
        <v>4.0554046739130437E-3</v>
      </c>
      <c r="P42" s="7">
        <f t="shared" si="44"/>
        <v>175016577</v>
      </c>
      <c r="Q42" s="8">
        <f t="shared" si="45"/>
        <v>0.90367778726443448</v>
      </c>
      <c r="R42" s="7">
        <f>SUMIFS(archivo!$Y$5:$Y$40,archivo!$E$5:$E$40,$B42,archivo!$F$5:$F$40,$C42,archivo!$G$5:$G$40,Ejecucion!$D42,archivo!$H$5:$H$40,Ejecucion!$E42,archivo!$N$5:$N$40,Ejecucion!$F42)</f>
        <v>0</v>
      </c>
      <c r="S42" s="8">
        <f t="shared" si="46"/>
        <v>0</v>
      </c>
    </row>
    <row r="43" spans="1:19" ht="21.75" customHeight="1">
      <c r="A43" s="132"/>
      <c r="B43" s="1" t="s">
        <v>85</v>
      </c>
      <c r="C43" s="1" t="s">
        <v>66</v>
      </c>
      <c r="D43" s="1" t="s">
        <v>89</v>
      </c>
      <c r="E43" s="1">
        <v>0</v>
      </c>
      <c r="F43" s="1">
        <v>20</v>
      </c>
      <c r="G43" s="130"/>
      <c r="H43" s="7">
        <f>SUMIFS(archivo!$Q$5:$Q$40,archivo!$E$5:$E$40,$B43,archivo!$F$5:$F$40,$C43,archivo!$G$5:$G$40,Ejecucion!$D43,archivo!$H$5:$H$40,Ejecucion!$E43,archivo!$N$5:$N$40,Ejecucion!$F43)</f>
        <v>800000000</v>
      </c>
      <c r="I43" s="7">
        <f>SUMIFS(archivo!$T$5:$T$40,archivo!$E$5:$E$40,$B43,archivo!$F$5:$F$40,$C43,archivo!$G$5:$G$40,Ejecucion!$D43,archivo!$H$5:$H$40,Ejecucion!$E43,archivo!$N$5:$N$40,Ejecucion!$F43)</f>
        <v>800000000</v>
      </c>
      <c r="J43" s="7">
        <f>SUMIFS(archivo!$V$5:$V$40,archivo!$E$5:$E$40,$B43,archivo!$F$5:$F$40,$C43,archivo!$G$5:$G$40,Ejecucion!$D43,archivo!$H$5:$H$40,Ejecucion!$E43,archivo!$N$5:$N$40,Ejecucion!$F43)</f>
        <v>4000000</v>
      </c>
      <c r="K43" s="8">
        <f t="shared" si="41"/>
        <v>5.0000000000000001E-3</v>
      </c>
      <c r="L43" s="7">
        <f>SUMIFS(archivo!$W$5:$W$40,archivo!$E$5:$E$40,$B43,archivo!$F$5:$F$40,$C43,archivo!$G$5:$G$40,Ejecucion!$D43,archivo!$H$5:$H$40,Ejecucion!$E43,archivo!$N$5:$N$40,Ejecucion!$F43)</f>
        <v>796000000</v>
      </c>
      <c r="M43" s="8">
        <f t="shared" si="42"/>
        <v>0.995</v>
      </c>
      <c r="N43" s="7">
        <f>SUMIFS(archivo!$X$5:$X$40,archivo!$E$5:$E$40,$B43,archivo!$F$5:$F$40,$C43,archivo!$G$5:$G$40,Ejecucion!$D43,archivo!$H$5:$H$40,Ejecucion!$E43,archivo!$N$5:$N$40,Ejecucion!$F43)</f>
        <v>0</v>
      </c>
      <c r="O43" s="8">
        <f t="shared" si="43"/>
        <v>0</v>
      </c>
      <c r="P43" s="7">
        <f t="shared" si="44"/>
        <v>4000000</v>
      </c>
      <c r="Q43" s="8">
        <f t="shared" si="45"/>
        <v>1</v>
      </c>
      <c r="R43" s="7">
        <f>SUMIFS(archivo!$Y$5:$Y$40,archivo!$E$5:$E$40,$B43,archivo!$F$5:$F$40,$C43,archivo!$G$5:$G$40,Ejecucion!$D43,archivo!$H$5:$H$40,Ejecucion!$E43,archivo!$N$5:$N$40,Ejecucion!$F43)</f>
        <v>0</v>
      </c>
      <c r="S43" s="8">
        <f t="shared" si="46"/>
        <v>0</v>
      </c>
    </row>
    <row r="44" spans="1:19" ht="18" customHeight="1">
      <c r="A44" s="12"/>
      <c r="B44" s="13"/>
      <c r="C44" s="13"/>
      <c r="D44" s="13"/>
      <c r="E44" s="13"/>
      <c r="F44" s="13"/>
      <c r="G44" s="37" t="s">
        <v>122</v>
      </c>
      <c r="H44" s="17">
        <f>+H43+H42</f>
        <v>5400000000</v>
      </c>
      <c r="I44" s="17">
        <f>+I43+I42</f>
        <v>5400000000</v>
      </c>
      <c r="J44" s="17">
        <f>+J43+J42</f>
        <v>197671438.5</v>
      </c>
      <c r="K44" s="38">
        <f t="shared" ref="K44" si="68">IF(OR(J44=0,I44=0),0,(J44/I44))</f>
        <v>3.6605821944444443E-2</v>
      </c>
      <c r="L44" s="17">
        <f>+L43+L42</f>
        <v>5202328561.5</v>
      </c>
      <c r="M44" s="38">
        <f t="shared" ref="M44" si="69">IF(OR(L44=0,I44=0),0,(L44/I44))</f>
        <v>0.96339417805555561</v>
      </c>
      <c r="N44" s="17">
        <f>+N43+N42</f>
        <v>18654861.5</v>
      </c>
      <c r="O44" s="38">
        <f t="shared" ref="O44" si="70">IF(OR(N44=0,I44=0),0,(N44/I44))</f>
        <v>3.4546039814814817E-3</v>
      </c>
      <c r="P44" s="17">
        <f>+P43+P42</f>
        <v>179016577</v>
      </c>
      <c r="Q44" s="38">
        <f t="shared" ref="Q44" si="71">IF(OR(P44=0,J44=0),0,(P44/J44))</f>
        <v>0.90562692495405706</v>
      </c>
      <c r="R44" s="17">
        <f>+R43+R42</f>
        <v>0</v>
      </c>
      <c r="S44" s="38">
        <f t="shared" ref="S44" si="72">IF(OR(R44=0,I44=0),0,(R44/I44))</f>
        <v>0</v>
      </c>
    </row>
    <row r="45" spans="1:19" ht="27.75" customHeight="1">
      <c r="A45" s="39" t="s">
        <v>105</v>
      </c>
      <c r="B45" s="1" t="s">
        <v>85</v>
      </c>
      <c r="C45" s="1" t="s">
        <v>66</v>
      </c>
      <c r="D45" s="1" t="s">
        <v>67</v>
      </c>
      <c r="E45" s="1">
        <v>0</v>
      </c>
      <c r="F45" s="1">
        <v>10</v>
      </c>
      <c r="G45" s="51" t="s">
        <v>92</v>
      </c>
      <c r="H45" s="7">
        <f>SUMIFS(archivo!$Q$5:$Q$40,archivo!$E$5:$E$40,$B45,archivo!$F$5:$F$40,$C45,archivo!$G$5:$G$40,Ejecucion!$D45,archivo!$H$5:$H$40,Ejecucion!$E45,archivo!$N$5:$N$40,Ejecucion!$F45)</f>
        <v>1370000000</v>
      </c>
      <c r="I45" s="7">
        <f>SUMIFS(archivo!$T$5:$T$40,archivo!$E$5:$E$40,$B45,archivo!$F$5:$F$40,$C45,archivo!$G$5:$G$40,Ejecucion!$D45,archivo!$H$5:$H$40,Ejecucion!$E45,archivo!$N$5:$N$40,Ejecucion!$F45)</f>
        <v>1370000000</v>
      </c>
      <c r="J45" s="7">
        <f>SUMIFS(archivo!$V$5:$V$40,archivo!$E$5:$E$40,$B45,archivo!$F$5:$F$40,$C45,archivo!$G$5:$G$40,Ejecucion!$D45,archivo!$H$5:$H$40,Ejecucion!$E45,archivo!$N$5:$N$40,Ejecucion!$F45)</f>
        <v>0</v>
      </c>
      <c r="K45" s="8">
        <f t="shared" si="41"/>
        <v>0</v>
      </c>
      <c r="L45" s="7">
        <f>SUMIFS(archivo!$W$5:$W$40,archivo!$E$5:$E$40,$B45,archivo!$F$5:$F$40,$C45,archivo!$G$5:$G$40,Ejecucion!$D45,archivo!$H$5:$H$40,Ejecucion!$E45,archivo!$N$5:$N$40,Ejecucion!$F45)</f>
        <v>1370000000</v>
      </c>
      <c r="M45" s="8">
        <f t="shared" si="42"/>
        <v>1</v>
      </c>
      <c r="N45" s="7">
        <f>SUMIFS(archivo!$X$5:$X$40,archivo!$E$5:$E$40,$B45,archivo!$F$5:$F$40,$C45,archivo!$G$5:$G$40,Ejecucion!$D45,archivo!$H$5:$H$40,Ejecucion!$E45,archivo!$N$5:$N$40,Ejecucion!$F45)</f>
        <v>0</v>
      </c>
      <c r="O45" s="8">
        <f t="shared" si="43"/>
        <v>0</v>
      </c>
      <c r="P45" s="7">
        <f t="shared" si="44"/>
        <v>0</v>
      </c>
      <c r="Q45" s="8">
        <f t="shared" si="45"/>
        <v>0</v>
      </c>
      <c r="R45" s="7">
        <f>SUMIFS(archivo!$Y$5:$Y$40,archivo!$E$5:$E$40,$B45,archivo!$F$5:$F$40,$C45,archivo!$G$5:$G$40,Ejecucion!$D45,archivo!$H$5:$H$40,Ejecucion!$E45,archivo!$N$5:$N$40,Ejecucion!$F45)</f>
        <v>0</v>
      </c>
      <c r="S45" s="8">
        <f t="shared" si="46"/>
        <v>0</v>
      </c>
    </row>
    <row r="46" spans="1:19" ht="18" customHeight="1">
      <c r="A46" s="12"/>
      <c r="B46" s="13"/>
      <c r="C46" s="13"/>
      <c r="D46" s="13"/>
      <c r="E46" s="13"/>
      <c r="F46" s="13"/>
      <c r="G46" s="37" t="s">
        <v>122</v>
      </c>
      <c r="H46" s="17">
        <f>+H45</f>
        <v>1370000000</v>
      </c>
      <c r="I46" s="17">
        <f>+I45</f>
        <v>1370000000</v>
      </c>
      <c r="J46" s="17">
        <f>+J45</f>
        <v>0</v>
      </c>
      <c r="K46" s="38">
        <f t="shared" ref="K46" si="73">IF(OR(J46=0,I46=0),0,(J46/I46))</f>
        <v>0</v>
      </c>
      <c r="L46" s="17">
        <f>+L45</f>
        <v>1370000000</v>
      </c>
      <c r="M46" s="38">
        <f t="shared" ref="M46" si="74">IF(OR(L46=0,I46=0),0,(L46/I46))</f>
        <v>1</v>
      </c>
      <c r="N46" s="17">
        <f>+N45</f>
        <v>0</v>
      </c>
      <c r="O46" s="38">
        <f t="shared" ref="O46" si="75">IF(OR(N46=0,I46=0),0,(N46/I46))</f>
        <v>0</v>
      </c>
      <c r="P46" s="17">
        <f>+P45</f>
        <v>0</v>
      </c>
      <c r="Q46" s="38">
        <f t="shared" ref="Q46" si="76">IF(OR(P46=0,J46=0),0,(P46/J46))</f>
        <v>0</v>
      </c>
      <c r="R46" s="17">
        <f>+R45</f>
        <v>0</v>
      </c>
      <c r="S46" s="38">
        <f t="shared" ref="S46" si="77">IF(OR(R46=0,I46=0),0,(R46/I46))</f>
        <v>0</v>
      </c>
    </row>
    <row r="47" spans="1:19" ht="23.25" customHeight="1">
      <c r="A47" s="132" t="s">
        <v>99</v>
      </c>
      <c r="B47" s="1" t="s">
        <v>85</v>
      </c>
      <c r="C47" s="1" t="s">
        <v>66</v>
      </c>
      <c r="D47" s="1" t="s">
        <v>71</v>
      </c>
      <c r="E47" s="1">
        <v>0</v>
      </c>
      <c r="F47" s="1">
        <v>10</v>
      </c>
      <c r="G47" s="129" t="s">
        <v>94</v>
      </c>
      <c r="H47" s="7">
        <f>SUMIFS(archivo!$Q$5:$Q$40,archivo!$E$5:$E$40,$B47,archivo!$F$5:$F$40,$C47,archivo!$G$5:$G$40,Ejecucion!$D47,archivo!$H$5:$H$40,Ejecucion!$E47,archivo!$N$5:$N$40,Ejecucion!$F47)</f>
        <v>820000000</v>
      </c>
      <c r="I47" s="7">
        <f>SUMIFS(archivo!$T$5:$T$40,archivo!$E$5:$E$40,$B47,archivo!$F$5:$F$40,$C47,archivo!$G$5:$G$40,Ejecucion!$D47,archivo!$H$5:$H$40,Ejecucion!$E47,archivo!$N$5:$N$40,Ejecucion!$F47)</f>
        <v>820000000</v>
      </c>
      <c r="J47" s="7">
        <f>SUMIFS(archivo!$V$5:$V$40,archivo!$E$5:$E$40,$B47,archivo!$F$5:$F$40,$C47,archivo!$G$5:$G$40,Ejecucion!$D47,archivo!$H$5:$H$40,Ejecucion!$E47,archivo!$N$5:$N$40,Ejecucion!$F47)</f>
        <v>319398056</v>
      </c>
      <c r="K47" s="8">
        <f t="shared" si="41"/>
        <v>0.3895098243902439</v>
      </c>
      <c r="L47" s="7">
        <f>SUMIFS(archivo!$W$5:$W$40,archivo!$E$5:$E$40,$B47,archivo!$F$5:$F$40,$C47,archivo!$G$5:$G$40,Ejecucion!$D47,archivo!$H$5:$H$40,Ejecucion!$E47,archivo!$N$5:$N$40,Ejecucion!$F47)</f>
        <v>500601944</v>
      </c>
      <c r="M47" s="8">
        <f t="shared" si="42"/>
        <v>0.61049017560975605</v>
      </c>
      <c r="N47" s="7">
        <f>SUMIFS(archivo!$X$5:$X$40,archivo!$E$5:$E$40,$B47,archivo!$F$5:$F$40,$C47,archivo!$G$5:$G$40,Ejecucion!$D47,archivo!$H$5:$H$40,Ejecucion!$E47,archivo!$N$5:$N$40,Ejecucion!$F47)</f>
        <v>0</v>
      </c>
      <c r="O47" s="8">
        <f t="shared" si="43"/>
        <v>0</v>
      </c>
      <c r="P47" s="7">
        <f t="shared" si="44"/>
        <v>319398056</v>
      </c>
      <c r="Q47" s="8">
        <f t="shared" si="45"/>
        <v>1</v>
      </c>
      <c r="R47" s="7">
        <f>SUMIFS(archivo!$Y$5:$Y$40,archivo!$E$5:$E$40,$B47,archivo!$F$5:$F$40,$C47,archivo!$G$5:$G$40,Ejecucion!$D47,archivo!$H$5:$H$40,Ejecucion!$E47,archivo!$N$5:$N$40,Ejecucion!$F47)</f>
        <v>0</v>
      </c>
      <c r="S47" s="8">
        <f t="shared" si="46"/>
        <v>0</v>
      </c>
    </row>
    <row r="48" spans="1:19" ht="23.25" customHeight="1">
      <c r="A48" s="132"/>
      <c r="B48" s="1" t="s">
        <v>85</v>
      </c>
      <c r="C48" s="1" t="s">
        <v>66</v>
      </c>
      <c r="D48" s="1" t="s">
        <v>71</v>
      </c>
      <c r="E48" s="1">
        <v>0</v>
      </c>
      <c r="F48" s="6">
        <v>20</v>
      </c>
      <c r="G48" s="130"/>
      <c r="H48" s="7">
        <f>SUMIFS(archivo!$Q$5:$Q$40,archivo!$E$5:$E$40,$B48,archivo!$F$5:$F$40,$C48,archivo!$G$5:$G$40,Ejecucion!$D48,archivo!$H$5:$H$40,Ejecucion!$E48,archivo!$N$5:$N$40,Ejecucion!$F48)</f>
        <v>700000000</v>
      </c>
      <c r="I48" s="7">
        <f>SUMIFS(archivo!$T$5:$T$40,archivo!$E$5:$E$40,$B48,archivo!$F$5:$F$40,$C48,archivo!$G$5:$G$40,Ejecucion!$D48,archivo!$H$5:$H$40,Ejecucion!$E48,archivo!$N$5:$N$40,Ejecucion!$F48)</f>
        <v>700000000</v>
      </c>
      <c r="J48" s="7">
        <f>SUMIFS(archivo!$V$5:$V$40,archivo!$E$5:$E$40,$B48,archivo!$F$5:$F$40,$C48,archivo!$G$5:$G$40,Ejecucion!$D48,archivo!$H$5:$H$40,Ejecucion!$E48,archivo!$N$5:$N$40,Ejecucion!$F48)</f>
        <v>21105331</v>
      </c>
      <c r="K48" s="8">
        <f t="shared" si="41"/>
        <v>3.0150472857142858E-2</v>
      </c>
      <c r="L48" s="7">
        <f>SUMIFS(archivo!$W$5:$W$40,archivo!$E$5:$E$40,$B48,archivo!$F$5:$F$40,$C48,archivo!$G$5:$G$40,Ejecucion!$D48,archivo!$H$5:$H$40,Ejecucion!$E48,archivo!$N$5:$N$40,Ejecucion!$F48)</f>
        <v>678894669</v>
      </c>
      <c r="M48" s="8">
        <f t="shared" si="42"/>
        <v>0.9698495271428571</v>
      </c>
      <c r="N48" s="7">
        <f>SUMIFS(archivo!$X$5:$X$40,archivo!$E$5:$E$40,$B48,archivo!$F$5:$F$40,$C48,archivo!$G$5:$G$40,Ejecucion!$D48,archivo!$H$5:$H$40,Ejecucion!$E48,archivo!$N$5:$N$40,Ejecucion!$F48)</f>
        <v>0</v>
      </c>
      <c r="O48" s="8">
        <f t="shared" si="43"/>
        <v>0</v>
      </c>
      <c r="P48" s="7">
        <f t="shared" si="44"/>
        <v>21105331</v>
      </c>
      <c r="Q48" s="8">
        <f t="shared" si="45"/>
        <v>1</v>
      </c>
      <c r="R48" s="7">
        <f>SUMIFS(archivo!$Y$5:$Y$40,archivo!$E$5:$E$40,$B48,archivo!$F$5:$F$40,$C48,archivo!$G$5:$G$40,Ejecucion!$D48,archivo!$H$5:$H$40,Ejecucion!$E48,archivo!$N$5:$N$40,Ejecucion!$F48)</f>
        <v>0</v>
      </c>
      <c r="S48" s="8">
        <f t="shared" si="46"/>
        <v>0</v>
      </c>
    </row>
    <row r="49" spans="1:19" ht="18" customHeight="1">
      <c r="A49" s="12"/>
      <c r="B49" s="13"/>
      <c r="C49" s="13"/>
      <c r="D49" s="13"/>
      <c r="E49" s="13"/>
      <c r="F49" s="15"/>
      <c r="G49" s="37" t="s">
        <v>122</v>
      </c>
      <c r="H49" s="17">
        <f>+H48+H47</f>
        <v>1520000000</v>
      </c>
      <c r="I49" s="17">
        <f>+I48+I47</f>
        <v>1520000000</v>
      </c>
      <c r="J49" s="17">
        <f>+J48+J47</f>
        <v>340503387</v>
      </c>
      <c r="K49" s="38">
        <f t="shared" ref="K49" si="78">IF(OR(J49=0,I49=0),0,(J49/I49))</f>
        <v>0.22401538618421052</v>
      </c>
      <c r="L49" s="17">
        <f>+L48+L47</f>
        <v>1179496613</v>
      </c>
      <c r="M49" s="38">
        <f t="shared" ref="M49" si="79">IF(OR(L49=0,I49=0),0,(L49/I49))</f>
        <v>0.77598461381578943</v>
      </c>
      <c r="N49" s="17">
        <f>+N48+N47</f>
        <v>0</v>
      </c>
      <c r="O49" s="38">
        <f t="shared" ref="O49" si="80">IF(OR(N49=0,I49=0),0,(N49/I49))</f>
        <v>0</v>
      </c>
      <c r="P49" s="17">
        <f>+P48+P47</f>
        <v>340503387</v>
      </c>
      <c r="Q49" s="38">
        <f t="shared" ref="Q49" si="81">IF(OR(P49=0,J49=0),0,(P49/J49))</f>
        <v>1</v>
      </c>
      <c r="R49" s="17">
        <f>+R48+R47</f>
        <v>0</v>
      </c>
      <c r="S49" s="38">
        <f t="shared" ref="S49" si="82">IF(OR(R49=0,I49=0),0,(R49/I49))</f>
        <v>0</v>
      </c>
    </row>
    <row r="50" spans="1:19" ht="18" customHeight="1">
      <c r="A50" s="133" t="s">
        <v>129</v>
      </c>
      <c r="B50" s="133"/>
      <c r="C50" s="133"/>
      <c r="D50" s="133"/>
      <c r="E50" s="133"/>
      <c r="F50" s="133"/>
      <c r="G50" s="133"/>
      <c r="H50" s="23">
        <f>+H21+H5</f>
        <v>233333415428</v>
      </c>
      <c r="I50" s="23">
        <f>+I21+I5</f>
        <v>233333415428</v>
      </c>
      <c r="J50" s="23">
        <f>+J21+J5</f>
        <v>21403801635.34</v>
      </c>
      <c r="K50" s="24">
        <f t="shared" si="41"/>
        <v>9.1730546163220239E-2</v>
      </c>
      <c r="L50" s="23">
        <f>+L21+L5</f>
        <v>211929613792.66</v>
      </c>
      <c r="M50" s="24">
        <f t="shared" si="42"/>
        <v>0.90826945383677982</v>
      </c>
      <c r="N50" s="23">
        <f>+N21+N5</f>
        <v>12639242892.690002</v>
      </c>
      <c r="O50" s="24">
        <f t="shared" si="43"/>
        <v>5.4168164767596734E-2</v>
      </c>
      <c r="P50" s="23">
        <f>+P21+P5</f>
        <v>8764558742.6499977</v>
      </c>
      <c r="Q50" s="24">
        <f t="shared" si="45"/>
        <v>0.40948607597721143</v>
      </c>
      <c r="R50" s="23">
        <f>+R21+R5</f>
        <v>3299981143</v>
      </c>
      <c r="S50" s="24">
        <f t="shared" si="46"/>
        <v>1.4142771351231001E-2</v>
      </c>
    </row>
    <row r="51" spans="1:19" ht="3.75" customHeight="1"/>
    <row r="52" spans="1:19" ht="15">
      <c r="A52" s="29"/>
      <c r="B52" s="29"/>
      <c r="C52" s="29"/>
      <c r="D52" s="29"/>
      <c r="E52" s="29"/>
      <c r="F52" s="126" t="s">
        <v>117</v>
      </c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</row>
    <row r="53" spans="1:19" ht="16.5" customHeight="1">
      <c r="F53" s="30" t="s">
        <v>110</v>
      </c>
      <c r="G53" s="31" t="s">
        <v>104</v>
      </c>
      <c r="H53" s="32">
        <f>SUM(H54:H55)</f>
        <v>66829000000</v>
      </c>
      <c r="I53" s="32">
        <f>SUM(I54:I55)</f>
        <v>66829000000</v>
      </c>
      <c r="J53" s="32">
        <f>SUM(J54:J55)</f>
        <v>14749858878.959999</v>
      </c>
      <c r="K53" s="33">
        <f t="shared" ref="K53:K61" si="83">IF(OR(J53=0,I53=0),0,(J53/I53))</f>
        <v>0.22071045323078303</v>
      </c>
      <c r="L53" s="32">
        <f>SUM(L54:L55)</f>
        <v>52079141121.040001</v>
      </c>
      <c r="M53" s="33">
        <f t="shared" ref="M53:M61" si="84">IF(OR(L53=0,I53=0),0,(L53/I53))</f>
        <v>0.77928954676921702</v>
      </c>
      <c r="N53" s="32">
        <f>SUM(N54:N55)</f>
        <v>11375913222.310001</v>
      </c>
      <c r="O53" s="33">
        <f t="shared" ref="O53:O61" si="85">IF(OR(N53=0,I53=0),0,(N53/I53))</f>
        <v>0.17022420240180164</v>
      </c>
      <c r="P53" s="32">
        <f>SUM(P54:P55)</f>
        <v>3373945656.6499987</v>
      </c>
      <c r="Q53" s="33">
        <f t="shared" ref="Q53:Q61" si="86">IF(OR(P53=0,J53=0),0,(P53/J53))</f>
        <v>0.22874426693415884</v>
      </c>
      <c r="R53" s="32">
        <f>SUM(R54:R55)</f>
        <v>3299981143</v>
      </c>
      <c r="S53" s="33">
        <f t="shared" ref="S53:S61" si="87">IF(OR(R53=0,I53=0),0,(R53/I53))</f>
        <v>4.9379478115788057E-2</v>
      </c>
    </row>
    <row r="54" spans="1:19" ht="16.5" customHeight="1">
      <c r="F54" s="10">
        <v>10</v>
      </c>
      <c r="G54" s="9" t="s">
        <v>121</v>
      </c>
      <c r="H54" s="34">
        <f>+H6+H7+H8+H10+H13+H17</f>
        <v>57625000000</v>
      </c>
      <c r="I54" s="34">
        <f>+I6+I7+I8+I10+I13+I17</f>
        <v>57625000000</v>
      </c>
      <c r="J54" s="34">
        <f>+J6+J7+J8+J10+J13+J17</f>
        <v>12170340310.959999</v>
      </c>
      <c r="K54" s="11">
        <f t="shared" si="83"/>
        <v>0.21119896418151843</v>
      </c>
      <c r="L54" s="34">
        <f>+L6+L7+L8+L10+L13+L17</f>
        <v>45454659689.040001</v>
      </c>
      <c r="M54" s="11">
        <f t="shared" si="84"/>
        <v>0.7888010358184816</v>
      </c>
      <c r="N54" s="34">
        <f>+N6+N7+N8+N10+N13+N17</f>
        <v>9920424560.3100014</v>
      </c>
      <c r="O54" s="11">
        <f t="shared" si="85"/>
        <v>0.17215487306394797</v>
      </c>
      <c r="P54" s="34">
        <f>+P6+P7+P8+P10+P13+P17</f>
        <v>2249915750.6499987</v>
      </c>
      <c r="Q54" s="11">
        <f t="shared" si="86"/>
        <v>0.18486876234872721</v>
      </c>
      <c r="R54" s="34">
        <f>+R6+R7+R8+R10+R13+R17</f>
        <v>3299981143</v>
      </c>
      <c r="S54" s="11">
        <f t="shared" si="87"/>
        <v>5.7266484043383949E-2</v>
      </c>
    </row>
    <row r="55" spans="1:19" ht="16.5" customHeight="1">
      <c r="F55" s="10">
        <v>20</v>
      </c>
      <c r="G55" s="9" t="s">
        <v>120</v>
      </c>
      <c r="H55" s="34">
        <f>+H11+H14+H15+H18+H19</f>
        <v>9204000000</v>
      </c>
      <c r="I55" s="34">
        <f>+I11+I14+I15+I18+I19</f>
        <v>9204000000</v>
      </c>
      <c r="J55" s="34">
        <f>+J11+J14+J15+J18+J19</f>
        <v>2579518568</v>
      </c>
      <c r="K55" s="11">
        <f t="shared" si="83"/>
        <v>0.28026060060843111</v>
      </c>
      <c r="L55" s="34">
        <f>+L11+L14+L15+L18+L19</f>
        <v>6624481432</v>
      </c>
      <c r="M55" s="11">
        <f t="shared" si="84"/>
        <v>0.71973939939156883</v>
      </c>
      <c r="N55" s="34">
        <f>+N11+N14+N15+N18+N19</f>
        <v>1455488662</v>
      </c>
      <c r="O55" s="11">
        <f t="shared" si="85"/>
        <v>0.15813653433289873</v>
      </c>
      <c r="P55" s="34">
        <f>+P11+P14+P15+P18+P19</f>
        <v>1124029906</v>
      </c>
      <c r="Q55" s="11">
        <f t="shared" si="86"/>
        <v>0.43575181816640446</v>
      </c>
      <c r="R55" s="34">
        <f>+R11+R14+R15+R18+R19</f>
        <v>0</v>
      </c>
      <c r="S55" s="11">
        <f t="shared" si="87"/>
        <v>0</v>
      </c>
    </row>
    <row r="56" spans="1:19" ht="16.5" customHeight="1">
      <c r="F56" s="30"/>
      <c r="G56" s="31" t="s">
        <v>103</v>
      </c>
      <c r="H56" s="32">
        <f>SUM(H57:H60)</f>
        <v>166504415428</v>
      </c>
      <c r="I56" s="32">
        <f>SUM(I57:I60)</f>
        <v>166504415428</v>
      </c>
      <c r="J56" s="32">
        <f>SUM(J57:J60)</f>
        <v>6653942756.3800001</v>
      </c>
      <c r="K56" s="33">
        <f t="shared" si="83"/>
        <v>3.9962560387819292E-2</v>
      </c>
      <c r="L56" s="32">
        <f>SUM(L57:L60)</f>
        <v>159850472671.62</v>
      </c>
      <c r="M56" s="33">
        <f t="shared" si="84"/>
        <v>0.96003743961218069</v>
      </c>
      <c r="N56" s="32">
        <f>SUM(N57:N60)</f>
        <v>1263329670.3800001</v>
      </c>
      <c r="O56" s="33">
        <f t="shared" si="85"/>
        <v>7.5873643778911698E-3</v>
      </c>
      <c r="P56" s="32">
        <f>SUM(P57:P60)</f>
        <v>5390613086</v>
      </c>
      <c r="Q56" s="33">
        <f t="shared" si="86"/>
        <v>0.81013818173162344</v>
      </c>
      <c r="R56" s="32">
        <f>SUM(R57:R60)</f>
        <v>0</v>
      </c>
      <c r="S56" s="33">
        <f t="shared" si="87"/>
        <v>0</v>
      </c>
    </row>
    <row r="57" spans="1:19" ht="16.5" customHeight="1">
      <c r="F57" s="10">
        <v>10</v>
      </c>
      <c r="G57" s="9" t="s">
        <v>121</v>
      </c>
      <c r="H57" s="34">
        <f>+H22+H25+H28+H31+H36+H39+H42+H45+H47</f>
        <v>40349826508</v>
      </c>
      <c r="I57" s="34">
        <f>+I22+I25+I28+I31+I36+I39+I42+I45+I47</f>
        <v>40349826508</v>
      </c>
      <c r="J57" s="34">
        <f>+J22+J25+J28+J31+J36+J39+J42+J45+J47</f>
        <v>5141880756.3800001</v>
      </c>
      <c r="K57" s="11">
        <f t="shared" si="83"/>
        <v>0.12743253692455256</v>
      </c>
      <c r="L57" s="34">
        <f>+L22+L25+L28+L31+L36+L39+L42+L45+L47</f>
        <v>35207945751.619995</v>
      </c>
      <c r="M57" s="11">
        <f t="shared" si="84"/>
        <v>0.8725674630754473</v>
      </c>
      <c r="N57" s="34">
        <f>+N22+N25+N28+N31+N36+N39+N42+N45+N47</f>
        <v>1263329670.3800001</v>
      </c>
      <c r="O57" s="11">
        <f t="shared" si="85"/>
        <v>3.1309420131695603E-2</v>
      </c>
      <c r="P57" s="34">
        <f>+P22+P25+P28+P31+P36+P39+P42+P45+P47</f>
        <v>3878551086</v>
      </c>
      <c r="Q57" s="11">
        <f t="shared" si="86"/>
        <v>0.75430591835244876</v>
      </c>
      <c r="R57" s="34">
        <f>+R22+R25+R28+R31+R36+R39+R42+R45+R47</f>
        <v>0</v>
      </c>
      <c r="S57" s="11">
        <f t="shared" si="87"/>
        <v>0</v>
      </c>
    </row>
    <row r="58" spans="1:19" ht="16.5" customHeight="1">
      <c r="F58" s="10">
        <v>11</v>
      </c>
      <c r="G58" s="9" t="s">
        <v>119</v>
      </c>
      <c r="H58" s="34">
        <f t="shared" ref="H58:J59" si="88">+H32</f>
        <v>8000000000</v>
      </c>
      <c r="I58" s="34">
        <f t="shared" si="88"/>
        <v>8000000000</v>
      </c>
      <c r="J58" s="34">
        <f t="shared" si="88"/>
        <v>650000</v>
      </c>
      <c r="K58" s="11"/>
      <c r="L58" s="34">
        <f>+L32</f>
        <v>7999350000</v>
      </c>
      <c r="M58" s="11"/>
      <c r="N58" s="34">
        <f>+N32</f>
        <v>0</v>
      </c>
      <c r="O58" s="11"/>
      <c r="P58" s="34">
        <f>+P32</f>
        <v>650000</v>
      </c>
      <c r="Q58" s="11"/>
      <c r="R58" s="34">
        <f>+R32</f>
        <v>0</v>
      </c>
      <c r="S58" s="11"/>
    </row>
    <row r="59" spans="1:19" ht="16.5" customHeight="1">
      <c r="F59" s="10">
        <v>14</v>
      </c>
      <c r="G59" s="9" t="s">
        <v>127</v>
      </c>
      <c r="H59" s="34">
        <f t="shared" si="88"/>
        <v>56125588920</v>
      </c>
      <c r="I59" s="34">
        <f t="shared" si="88"/>
        <v>56125588920</v>
      </c>
      <c r="J59" s="34">
        <f t="shared" si="88"/>
        <v>0</v>
      </c>
      <c r="K59" s="11">
        <f t="shared" si="83"/>
        <v>0</v>
      </c>
      <c r="L59" s="34">
        <f>+L33</f>
        <v>56125588920</v>
      </c>
      <c r="M59" s="11">
        <f t="shared" si="84"/>
        <v>1</v>
      </c>
      <c r="N59" s="34">
        <f>+N33</f>
        <v>0</v>
      </c>
      <c r="O59" s="11">
        <f t="shared" si="85"/>
        <v>0</v>
      </c>
      <c r="P59" s="34">
        <f>+P33</f>
        <v>0</v>
      </c>
      <c r="Q59" s="11">
        <f t="shared" si="86"/>
        <v>0</v>
      </c>
      <c r="R59" s="34">
        <f>+R33</f>
        <v>0</v>
      </c>
      <c r="S59" s="11">
        <f t="shared" si="87"/>
        <v>0</v>
      </c>
    </row>
    <row r="60" spans="1:19" ht="16.5" customHeight="1">
      <c r="F60" s="10">
        <v>20</v>
      </c>
      <c r="G60" s="9" t="s">
        <v>120</v>
      </c>
      <c r="H60" s="34">
        <f>+H23+H26+H29+H34+H37+H40+H43+H48</f>
        <v>62029000000</v>
      </c>
      <c r="I60" s="34">
        <f>+I23+I26+I29+I34+I37+I40+I43+I48</f>
        <v>62029000000</v>
      </c>
      <c r="J60" s="34">
        <f>+J23+J26+J29+J34+J37+J40+J43+J48</f>
        <v>1511412000</v>
      </c>
      <c r="K60" s="11">
        <f t="shared" si="83"/>
        <v>2.4366215802286026E-2</v>
      </c>
      <c r="L60" s="34">
        <f>+L23+L26+L29+L34+L37+L40+L43+L48</f>
        <v>60517588000</v>
      </c>
      <c r="M60" s="11">
        <f t="shared" si="84"/>
        <v>0.97563378419771396</v>
      </c>
      <c r="N60" s="34">
        <f>+N23+N26+N29+N34+N37+N40+N43+N48</f>
        <v>0</v>
      </c>
      <c r="O60" s="11">
        <f t="shared" si="85"/>
        <v>0</v>
      </c>
      <c r="P60" s="34">
        <f>+P23+P26+P29+P34+P37+P40+P43+P48</f>
        <v>1511412000</v>
      </c>
      <c r="Q60" s="11">
        <f t="shared" si="86"/>
        <v>1</v>
      </c>
      <c r="R60" s="34">
        <f>+R23+R26+R29+R34+R37+R40+R43+R48</f>
        <v>0</v>
      </c>
      <c r="S60" s="11">
        <f t="shared" si="87"/>
        <v>0</v>
      </c>
    </row>
    <row r="61" spans="1:19" ht="16.5" customHeight="1">
      <c r="F61" s="30"/>
      <c r="G61" s="31" t="s">
        <v>118</v>
      </c>
      <c r="H61" s="32">
        <f>+H56+H53</f>
        <v>233333415428</v>
      </c>
      <c r="I61" s="32">
        <f>+I56+I53</f>
        <v>233333415428</v>
      </c>
      <c r="J61" s="32">
        <f>+J56+J53</f>
        <v>21403801635.34</v>
      </c>
      <c r="K61" s="33">
        <f t="shared" si="83"/>
        <v>9.1730546163220239E-2</v>
      </c>
      <c r="L61" s="32">
        <f>+L56+L53</f>
        <v>211929613792.66</v>
      </c>
      <c r="M61" s="33">
        <f t="shared" si="84"/>
        <v>0.90826945383677982</v>
      </c>
      <c r="N61" s="32">
        <f>+N56+N53</f>
        <v>12639242892.690002</v>
      </c>
      <c r="O61" s="33">
        <f t="shared" si="85"/>
        <v>5.4168164767596734E-2</v>
      </c>
      <c r="P61" s="32">
        <f>+P56+P53</f>
        <v>8764558742.6499977</v>
      </c>
      <c r="Q61" s="33">
        <f t="shared" si="86"/>
        <v>0.40948607597721143</v>
      </c>
      <c r="R61" s="32">
        <f>+R56+R53</f>
        <v>3299981143</v>
      </c>
      <c r="S61" s="33">
        <f t="shared" si="87"/>
        <v>1.4142771351231001E-2</v>
      </c>
    </row>
    <row r="63" spans="1:19">
      <c r="H63" s="35">
        <f>+archivo!Q35</f>
        <v>233333415428</v>
      </c>
      <c r="I63" s="35">
        <f>+archivo!T35</f>
        <v>233333415428</v>
      </c>
      <c r="J63" s="35">
        <f>+archivo!V35</f>
        <v>21403801635.34</v>
      </c>
      <c r="L63" s="35">
        <f>+archivo!W35</f>
        <v>211929613792.66</v>
      </c>
      <c r="N63" s="35">
        <f>+archivo!X35</f>
        <v>12639242892.690001</v>
      </c>
      <c r="P63" s="35">
        <f t="shared" ref="P63" si="89">+J63-N63</f>
        <v>8764558742.6499996</v>
      </c>
      <c r="R63" s="35">
        <f>+archivo!Y35</f>
        <v>3299981143</v>
      </c>
    </row>
    <row r="64" spans="1:19">
      <c r="H64" s="36">
        <f>+H50-H63</f>
        <v>0</v>
      </c>
      <c r="I64" s="36">
        <f>+I50-I63</f>
        <v>0</v>
      </c>
      <c r="J64" s="36">
        <f>+J50-J63</f>
        <v>0</v>
      </c>
      <c r="L64" s="36">
        <f>+L50-L63</f>
        <v>0</v>
      </c>
      <c r="N64" s="36">
        <f>+N50-N63</f>
        <v>0</v>
      </c>
      <c r="P64" s="36">
        <f>+P50-P63</f>
        <v>0</v>
      </c>
      <c r="R64" s="36">
        <f>+R50-R63</f>
        <v>0</v>
      </c>
    </row>
  </sheetData>
  <mergeCells count="26">
    <mergeCell ref="A13:A15"/>
    <mergeCell ref="G31:G34"/>
    <mergeCell ref="G36:G37"/>
    <mergeCell ref="G39:G40"/>
    <mergeCell ref="G42:G43"/>
    <mergeCell ref="A22:A26"/>
    <mergeCell ref="A28:A29"/>
    <mergeCell ref="A31:A34"/>
    <mergeCell ref="A36:A37"/>
    <mergeCell ref="A39:A40"/>
    <mergeCell ref="F52:S52"/>
    <mergeCell ref="A1:S1"/>
    <mergeCell ref="A2:S2"/>
    <mergeCell ref="A3:S3"/>
    <mergeCell ref="G47:G48"/>
    <mergeCell ref="A5:G5"/>
    <mergeCell ref="A6:A8"/>
    <mergeCell ref="A10:A11"/>
    <mergeCell ref="A17:A19"/>
    <mergeCell ref="A21:G21"/>
    <mergeCell ref="A50:G50"/>
    <mergeCell ref="A42:A43"/>
    <mergeCell ref="A47:A48"/>
    <mergeCell ref="G22:G23"/>
    <mergeCell ref="G25:G26"/>
    <mergeCell ref="G28:G29"/>
  </mergeCells>
  <printOptions horizontalCentered="1" verticalCentered="1"/>
  <pageMargins left="0.59055118110236227" right="0.59055118110236227" top="0" bottom="0" header="0.31496062992125984" footer="0.31496062992125984"/>
  <pageSetup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topLeftCell="A40" zoomScale="80" zoomScaleNormal="80" workbookViewId="0">
      <selection activeCell="G28" sqref="G28:G29"/>
    </sheetView>
  </sheetViews>
  <sheetFormatPr baseColWidth="10" defaultRowHeight="15"/>
  <cols>
    <col min="1" max="1" width="4.5703125" style="52" customWidth="1"/>
    <col min="2" max="3" width="5.7109375" style="52" customWidth="1"/>
    <col min="4" max="5" width="4.5703125" style="52" customWidth="1"/>
    <col min="6" max="6" width="6.140625" style="52" customWidth="1"/>
    <col min="7" max="7" width="51.140625" style="54" customWidth="1"/>
    <col min="8" max="8" width="28.28515625" style="53" bestFit="1" customWidth="1"/>
    <col min="9" max="9" width="26.85546875" style="53" bestFit="1" customWidth="1"/>
    <col min="10" max="10" width="9.7109375" style="53" bestFit="1" customWidth="1"/>
    <col min="11" max="11" width="28.28515625" style="53" bestFit="1" customWidth="1"/>
    <col min="12" max="12" width="26.85546875" style="53" bestFit="1" customWidth="1"/>
    <col min="13" max="13" width="9.7109375" style="74" bestFit="1" customWidth="1"/>
    <col min="14" max="15" width="25.28515625" style="53" bestFit="1" customWidth="1"/>
    <col min="16" max="16" width="10.28515625" style="53" bestFit="1" customWidth="1"/>
    <col min="17" max="17" width="25.28515625" style="53" bestFit="1" customWidth="1"/>
    <col min="18" max="18" width="9.5703125" style="53" customWidth="1"/>
    <col min="19" max="16384" width="11.42578125" style="53"/>
  </cols>
  <sheetData>
    <row r="1" spans="1:18" ht="17.25" customHeight="1">
      <c r="A1" s="141" t="s">
        <v>149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18" customHeight="1">
      <c r="A2"/>
      <c r="C2"/>
      <c r="D2" s="146"/>
      <c r="E2" s="146"/>
      <c r="F2" s="146"/>
      <c r="I2" s="142" t="s">
        <v>150</v>
      </c>
      <c r="J2" s="142"/>
      <c r="K2" s="142"/>
      <c r="P2" s="53" t="s">
        <v>2</v>
      </c>
      <c r="Q2" s="75">
        <v>2020</v>
      </c>
    </row>
    <row r="3" spans="1:18" ht="16.5" customHeight="1" thickBot="1">
      <c r="A3" s="58"/>
      <c r="B3" s="60"/>
      <c r="C3" s="60"/>
      <c r="D3" s="145"/>
      <c r="E3" s="145"/>
      <c r="F3" s="145"/>
      <c r="G3" s="56"/>
      <c r="H3" s="55"/>
      <c r="I3" s="55"/>
      <c r="J3" s="55"/>
      <c r="K3" s="55"/>
      <c r="L3" s="55"/>
      <c r="M3" s="73"/>
      <c r="N3" s="55"/>
      <c r="O3" s="55"/>
      <c r="P3" s="55" t="s">
        <v>4</v>
      </c>
      <c r="Q3" s="120" t="s">
        <v>152</v>
      </c>
      <c r="R3" s="55"/>
    </row>
    <row r="4" spans="1:18" ht="26.25" customHeight="1" thickBot="1">
      <c r="A4" s="143" t="s">
        <v>7</v>
      </c>
      <c r="B4" s="144"/>
      <c r="C4" s="144"/>
      <c r="D4" s="144"/>
      <c r="E4" s="144"/>
      <c r="F4" s="102" t="s">
        <v>18</v>
      </c>
      <c r="G4" s="103" t="s">
        <v>20</v>
      </c>
      <c r="H4" s="102" t="s">
        <v>133</v>
      </c>
      <c r="I4" s="102" t="s">
        <v>134</v>
      </c>
      <c r="J4" s="102" t="s">
        <v>107</v>
      </c>
      <c r="K4" s="103" t="s">
        <v>141</v>
      </c>
      <c r="L4" s="102" t="s">
        <v>140</v>
      </c>
      <c r="M4" s="104" t="s">
        <v>107</v>
      </c>
      <c r="N4" s="102" t="s">
        <v>142</v>
      </c>
      <c r="O4" s="102" t="s">
        <v>109</v>
      </c>
      <c r="P4" s="102" t="s">
        <v>107</v>
      </c>
      <c r="Q4" s="102" t="s">
        <v>31</v>
      </c>
      <c r="R4" s="105" t="s">
        <v>107</v>
      </c>
    </row>
    <row r="5" spans="1:18" ht="4.5" customHeight="1" thickBot="1">
      <c r="A5" s="60"/>
      <c r="B5" s="60"/>
      <c r="C5" s="60"/>
      <c r="D5" s="60"/>
      <c r="E5" s="60"/>
      <c r="F5" s="60"/>
      <c r="G5" s="56"/>
      <c r="H5" s="55"/>
      <c r="I5" s="55"/>
      <c r="J5" s="55"/>
      <c r="K5" s="55"/>
      <c r="L5" s="55"/>
      <c r="M5" s="73"/>
      <c r="N5" s="55"/>
      <c r="O5" s="55"/>
      <c r="P5" s="55"/>
    </row>
    <row r="6" spans="1:18" ht="21.75" customHeight="1" thickBot="1">
      <c r="A6" s="92" t="s">
        <v>135</v>
      </c>
      <c r="B6" s="92"/>
      <c r="C6" s="92"/>
      <c r="D6" s="92"/>
      <c r="E6" s="92"/>
      <c r="F6" s="92"/>
      <c r="G6" s="92"/>
      <c r="H6" s="93">
        <f>+H8+H25</f>
        <v>233333415428</v>
      </c>
      <c r="I6" s="93">
        <f>+I8+I25</f>
        <v>21403801635.34</v>
      </c>
      <c r="J6" s="94">
        <f t="shared" ref="J6:J51" si="0">IF(OR(I6=0,H6=0),0,(I6/H6))</f>
        <v>9.1730546163220239E-2</v>
      </c>
      <c r="K6" s="93">
        <f>+K8+K25</f>
        <v>211929613792.66</v>
      </c>
      <c r="L6" s="93">
        <f>+L8+L25</f>
        <v>12639242892.690002</v>
      </c>
      <c r="M6" s="94">
        <f>IF(OR(L6=0,H6=0),0,(L6/H6))</f>
        <v>5.4168164767596734E-2</v>
      </c>
      <c r="N6" s="96">
        <f>+I6-L6</f>
        <v>8764558742.6499977</v>
      </c>
      <c r="O6" s="93">
        <f>+O8+O25</f>
        <v>3299981143</v>
      </c>
      <c r="P6" s="94">
        <f>IF(OR(O6=0,H6=0),0,(O6/H6))</f>
        <v>1.4142771351231001E-2</v>
      </c>
      <c r="Q6" s="93">
        <f>+Q8+Q25</f>
        <v>3276088232</v>
      </c>
      <c r="R6" s="95">
        <f>IF(OR(Q6=0,H6=0),0,(Q6/H6))</f>
        <v>1.4040373197258182E-2</v>
      </c>
    </row>
    <row r="7" spans="1:18" ht="6" customHeight="1" thickBot="1">
      <c r="A7" s="60"/>
      <c r="B7" s="60"/>
      <c r="C7" s="60"/>
      <c r="D7" s="60"/>
      <c r="E7" s="60"/>
      <c r="F7" s="60"/>
      <c r="G7" s="59"/>
      <c r="H7" s="106"/>
      <c r="I7" s="106"/>
      <c r="J7" s="107"/>
      <c r="K7" s="106"/>
      <c r="L7" s="106"/>
      <c r="M7" s="108"/>
      <c r="N7" s="106"/>
      <c r="O7" s="106"/>
      <c r="P7" s="108"/>
      <c r="Q7" s="106"/>
      <c r="R7" s="108"/>
    </row>
    <row r="8" spans="1:18" ht="19.5" thickBot="1">
      <c r="A8" s="152" t="s">
        <v>104</v>
      </c>
      <c r="B8" s="76"/>
      <c r="C8" s="76"/>
      <c r="D8" s="76"/>
      <c r="E8" s="76"/>
      <c r="F8" s="76"/>
      <c r="G8" s="76"/>
      <c r="H8" s="93">
        <f>+H10+H14+H17+H21</f>
        <v>66829000000</v>
      </c>
      <c r="I8" s="93">
        <f>+I10+I14+I17+I21</f>
        <v>14749858878.959999</v>
      </c>
      <c r="J8" s="94">
        <f t="shared" si="0"/>
        <v>0.22071045323078303</v>
      </c>
      <c r="K8" s="93">
        <f>+K10+K14+K17+K21</f>
        <v>52079141121.040001</v>
      </c>
      <c r="L8" s="93">
        <f>+L10+L14+L17+L21</f>
        <v>11375913222.310001</v>
      </c>
      <c r="M8" s="94">
        <f t="shared" ref="M8:M51" si="1">IF(OR(L8=0,H8=0),0,(L8/H8))</f>
        <v>0.17022420240180164</v>
      </c>
      <c r="N8" s="93">
        <f t="shared" ref="N8:N51" si="2">+I8-L8</f>
        <v>3373945656.6499977</v>
      </c>
      <c r="O8" s="93">
        <f>+O10+O14+O17+O21</f>
        <v>3299981143</v>
      </c>
      <c r="P8" s="95">
        <f t="shared" ref="P8:P51" si="3">IF(OR(O8=0,H8=0),0,(O8/H8))</f>
        <v>4.9379478115788057E-2</v>
      </c>
      <c r="Q8" s="93">
        <f>+Q10+Q14+Q17+Q21</f>
        <v>3276088232</v>
      </c>
      <c r="R8" s="95">
        <f t="shared" ref="R8:R51" si="4">IF(OR(Q8=0,H8=0),0,(Q8/H8))</f>
        <v>4.9021955019527448E-2</v>
      </c>
    </row>
    <row r="9" spans="1:18" ht="6" customHeight="1" thickBot="1">
      <c r="A9" s="60"/>
      <c r="B9" s="60"/>
      <c r="C9" s="60"/>
      <c r="D9" s="60"/>
      <c r="E9" s="60"/>
      <c r="F9" s="60"/>
      <c r="G9" s="58"/>
      <c r="H9" s="106"/>
      <c r="I9" s="106"/>
      <c r="J9" s="107"/>
      <c r="K9" s="106"/>
      <c r="L9" s="106"/>
      <c r="M9" s="108"/>
      <c r="N9" s="106"/>
      <c r="O9" s="106"/>
      <c r="P9" s="108"/>
      <c r="Q9" s="106"/>
      <c r="R9" s="108"/>
    </row>
    <row r="10" spans="1:18" ht="19.5" thickBot="1">
      <c r="A10" s="76" t="s">
        <v>136</v>
      </c>
      <c r="B10" s="76"/>
      <c r="C10" s="76"/>
      <c r="D10" s="76"/>
      <c r="E10" s="76"/>
      <c r="F10" s="76"/>
      <c r="G10" s="76"/>
      <c r="H10" s="93">
        <f>SUM(H11:H13)</f>
        <v>45700000000</v>
      </c>
      <c r="I10" s="93">
        <f>SUM(I11:I13)</f>
        <v>3023027636</v>
      </c>
      <c r="J10" s="94">
        <f t="shared" si="0"/>
        <v>6.6149401225382931E-2</v>
      </c>
      <c r="K10" s="93">
        <f>SUM(K11:K13)</f>
        <v>42676972364</v>
      </c>
      <c r="L10" s="93">
        <f>SUM(L11:L13)</f>
        <v>3023027636</v>
      </c>
      <c r="M10" s="94">
        <f t="shared" si="1"/>
        <v>6.6149401225382931E-2</v>
      </c>
      <c r="N10" s="93">
        <f t="shared" si="2"/>
        <v>0</v>
      </c>
      <c r="O10" s="93">
        <f>SUM(O11:O13)</f>
        <v>3023027636</v>
      </c>
      <c r="P10" s="95">
        <f t="shared" si="3"/>
        <v>6.6149401225382931E-2</v>
      </c>
      <c r="Q10" s="93">
        <f>SUM(Q11:Q13)</f>
        <v>3023027636</v>
      </c>
      <c r="R10" s="95">
        <f t="shared" si="4"/>
        <v>6.6149401225382931E-2</v>
      </c>
    </row>
    <row r="11" spans="1:18" ht="18.75">
      <c r="A11" s="62" t="s">
        <v>35</v>
      </c>
      <c r="B11" s="63" t="s">
        <v>36</v>
      </c>
      <c r="C11" s="63" t="s">
        <v>36</v>
      </c>
      <c r="D11" s="63" t="s">
        <v>36</v>
      </c>
      <c r="E11" s="63">
        <v>0</v>
      </c>
      <c r="F11" s="63" t="s">
        <v>38</v>
      </c>
      <c r="G11" s="71" t="s">
        <v>40</v>
      </c>
      <c r="H11" s="109">
        <f>SUMIFS(archivo!$T$5:$T$36,archivo!$D$5:$D$36,$A11,archivo!$E$5:$E$36,$B11,archivo!$F$5:$F$36,Ejec!$C11,archivo!$G$5:$G$36,Ejec!$D11,archivo!$H$5:$H$36,Ejec!$E11,archivo!$N$5:$N$36,Ejec!$F11)</f>
        <v>32659000000</v>
      </c>
      <c r="I11" s="109">
        <f>SUMIFS(archivo!$V$5:$V$36,archivo!$D$5:$D$36,$A11,archivo!$E$5:$E$36,$B11,archivo!$F$5:$F$36,Ejec!$C11,archivo!$G$5:$G$36,Ejec!$D11,archivo!$H$5:$H$36,Ejec!$E11,archivo!$N$5:$N$36,Ejec!$F11)</f>
        <v>1904492818</v>
      </c>
      <c r="J11" s="110">
        <f t="shared" si="0"/>
        <v>5.8314486603998898E-2</v>
      </c>
      <c r="K11" s="109">
        <f>SUMIFS(archivo!$W$5:$W$36,archivo!$D$5:$D$36,$A11,archivo!$E$5:$E$36,$B11,archivo!$F$5:$F$36,Ejec!$C11,archivo!$G$5:$G$36,Ejec!$D11,archivo!$H$5:$H$36,Ejec!$E11,archivo!$N$5:$N$36,Ejec!$F11)</f>
        <v>30754507182</v>
      </c>
      <c r="L11" s="109">
        <f>SUMIFS(archivo!$X$5:$X$36,archivo!$D$5:$D$36,$A11,archivo!$E$5:$E$36,$B11,archivo!$F$5:$F$36,Ejec!$C11,archivo!$G$5:$G$36,Ejec!$D11,archivo!$H$5:$H$36,Ejec!$E11,archivo!$N$5:$N$36,Ejec!$F11)</f>
        <v>1904492818</v>
      </c>
      <c r="M11" s="111">
        <f t="shared" si="1"/>
        <v>5.8314486603998898E-2</v>
      </c>
      <c r="N11" s="112">
        <f t="shared" si="2"/>
        <v>0</v>
      </c>
      <c r="O11" s="109">
        <f>SUMIFS(archivo!$Y$5:$Y$36,archivo!$D$5:$D$36,$A11,archivo!$E$5:$E$36,$B11,archivo!$F$5:$F$36,Ejec!$C11,archivo!$G$5:$G$36,Ejec!$D11,archivo!$H$5:$H$36,Ejec!$E11,archivo!$N$5:$N$36,Ejec!$F11)</f>
        <v>1904492818</v>
      </c>
      <c r="P11" s="113">
        <f t="shared" si="3"/>
        <v>5.8314486603998898E-2</v>
      </c>
      <c r="Q11" s="109">
        <f>SUMIFS(archivo!$AA$5:$AA$36,archivo!$D$5:$D$36,$A11,archivo!$E$5:$E$36,$B11,archivo!$F$5:$F$36,Ejec!$C11,archivo!$G$5:$G$36,Ejec!$D11,archivo!$H$5:$H$36,Ejec!$E11,archivo!$N$5:$N$36,Ejec!$F11)</f>
        <v>1904492818</v>
      </c>
      <c r="R11" s="114">
        <f t="shared" si="4"/>
        <v>5.8314486603998898E-2</v>
      </c>
    </row>
    <row r="12" spans="1:18" ht="18.75">
      <c r="A12" s="65" t="s">
        <v>35</v>
      </c>
      <c r="B12" s="66" t="s">
        <v>36</v>
      </c>
      <c r="C12" s="66" t="s">
        <v>36</v>
      </c>
      <c r="D12" s="66" t="s">
        <v>42</v>
      </c>
      <c r="E12" s="66">
        <v>0</v>
      </c>
      <c r="F12" s="66" t="s">
        <v>38</v>
      </c>
      <c r="G12" s="67" t="s">
        <v>43</v>
      </c>
      <c r="H12" s="81">
        <f>SUMIFS(archivo!$T$5:$T$36,archivo!$D$5:$D$36,$A12,archivo!$E$5:$E$36,$B12,archivo!$F$5:$F$36,Ejec!$C12,archivo!$G$5:$G$36,Ejec!$D12,archivo!$H$5:$H$36,Ejec!$E12,archivo!$N$5:$N$36,Ejec!$F12)</f>
        <v>11340000000</v>
      </c>
      <c r="I12" s="81">
        <f>SUMIFS(archivo!$V$5:$V$36,archivo!$D$5:$D$36,$A12,archivo!$E$5:$E$36,$B12,archivo!$F$5:$F$36,Ejec!$C12,archivo!$G$5:$G$36,Ejec!$D12,archivo!$H$5:$H$36,Ejec!$E12,archivo!$N$5:$N$36,Ejec!$F12)</f>
        <v>931520200</v>
      </c>
      <c r="J12" s="86">
        <f t="shared" si="0"/>
        <v>8.2144638447971777E-2</v>
      </c>
      <c r="K12" s="81">
        <f>SUMIFS(archivo!$W$5:$W$36,archivo!$D$5:$D$36,$A12,archivo!$E$5:$E$36,$B12,archivo!$F$5:$F$36,Ejec!$C12,archivo!$G$5:$G$36,Ejec!$D12,archivo!$H$5:$H$36,Ejec!$E12,archivo!$N$5:$N$36,Ejec!$F12)</f>
        <v>10408479800</v>
      </c>
      <c r="L12" s="81">
        <f>SUMIFS(archivo!$X$5:$X$36,archivo!$D$5:$D$36,$A12,archivo!$E$5:$E$36,$B12,archivo!$F$5:$F$36,Ejec!$C12,archivo!$G$5:$G$36,Ejec!$D12,archivo!$H$5:$H$36,Ejec!$E12,archivo!$N$5:$N$36,Ejec!$F12)</f>
        <v>931520200</v>
      </c>
      <c r="M12" s="82">
        <f t="shared" si="1"/>
        <v>8.2144638447971777E-2</v>
      </c>
      <c r="N12" s="85">
        <f t="shared" si="2"/>
        <v>0</v>
      </c>
      <c r="O12" s="81">
        <f>SUMIFS(archivo!$Y$5:$Y$36,archivo!$D$5:$D$36,$A12,archivo!$E$5:$E$36,$B12,archivo!$F$5:$F$36,Ejec!$C12,archivo!$G$5:$G$36,Ejec!$D12,archivo!$H$5:$H$36,Ejec!$E12,archivo!$N$5:$N$36,Ejec!$F12)</f>
        <v>931520200</v>
      </c>
      <c r="P12" s="87">
        <f t="shared" si="3"/>
        <v>8.2144638447971777E-2</v>
      </c>
      <c r="Q12" s="81">
        <f>SUMIFS(archivo!$AA$5:$AA$36,archivo!$D$5:$D$36,$A12,archivo!$E$5:$E$36,$B12,archivo!$F$5:$F$36,Ejec!$C12,archivo!$G$5:$G$36,Ejec!$D12,archivo!$H$5:$H$36,Ejec!$E12,archivo!$N$5:$N$36,Ejec!$F12)</f>
        <v>931520200</v>
      </c>
      <c r="R12" s="83">
        <f t="shared" si="4"/>
        <v>8.2144638447971777E-2</v>
      </c>
    </row>
    <row r="13" spans="1:18" ht="30.75" thickBot="1">
      <c r="A13" s="68" t="s">
        <v>35</v>
      </c>
      <c r="B13" s="69" t="s">
        <v>36</v>
      </c>
      <c r="C13" s="69" t="s">
        <v>36</v>
      </c>
      <c r="D13" s="69" t="s">
        <v>45</v>
      </c>
      <c r="E13" s="69">
        <v>0</v>
      </c>
      <c r="F13" s="69" t="s">
        <v>38</v>
      </c>
      <c r="G13" s="70" t="s">
        <v>46</v>
      </c>
      <c r="H13" s="89">
        <f>SUMIFS(archivo!$T$5:$T$36,archivo!$D$5:$D$36,$A13,archivo!$E$5:$E$36,$B13,archivo!$F$5:$F$36,Ejec!$C13,archivo!$G$5:$G$36,Ejec!$D13,archivo!$H$5:$H$36,Ejec!$E13,archivo!$N$5:$N$36,Ejec!$F13)</f>
        <v>1701000000</v>
      </c>
      <c r="I13" s="89">
        <f>SUMIFS(archivo!$V$5:$V$36,archivo!$D$5:$D$36,$A13,archivo!$E$5:$E$36,$B13,archivo!$F$5:$F$36,Ejec!$C13,archivo!$G$5:$G$36,Ejec!$D13,archivo!$H$5:$H$36,Ejec!$E13,archivo!$N$5:$N$36,Ejec!$F13)</f>
        <v>187014618</v>
      </c>
      <c r="J13" s="90">
        <f t="shared" si="0"/>
        <v>0.10994392592592593</v>
      </c>
      <c r="K13" s="89">
        <f>SUMIFS(archivo!$W$5:$W$36,archivo!$D$5:$D$36,$A13,archivo!$E$5:$E$36,$B13,archivo!$F$5:$F$36,Ejec!$C13,archivo!$G$5:$G$36,Ejec!$D13,archivo!$H$5:$H$36,Ejec!$E13,archivo!$N$5:$N$36,Ejec!$F13)</f>
        <v>1513985382</v>
      </c>
      <c r="L13" s="89">
        <f>SUMIFS(archivo!$X$5:$X$36,archivo!$D$5:$D$36,$A13,archivo!$E$5:$E$36,$B13,archivo!$F$5:$F$36,Ejec!$C13,archivo!$G$5:$G$36,Ejec!$D13,archivo!$H$5:$H$36,Ejec!$E13,archivo!$N$5:$N$36,Ejec!$F13)</f>
        <v>187014618</v>
      </c>
      <c r="M13" s="90">
        <f t="shared" si="1"/>
        <v>0.10994392592592593</v>
      </c>
      <c r="N13" s="89">
        <f t="shared" si="2"/>
        <v>0</v>
      </c>
      <c r="O13" s="89">
        <f>SUMIFS(archivo!$Y$5:$Y$36,archivo!$D$5:$D$36,$A13,archivo!$E$5:$E$36,$B13,archivo!$F$5:$F$36,Ejec!$C13,archivo!$G$5:$G$36,Ejec!$D13,archivo!$H$5:$H$36,Ejec!$E13,archivo!$N$5:$N$36,Ejec!$F13)</f>
        <v>187014618</v>
      </c>
      <c r="P13" s="91">
        <f t="shared" si="3"/>
        <v>0.10994392592592593</v>
      </c>
      <c r="Q13" s="89">
        <f>SUMIFS(archivo!$AA$5:$AA$36,archivo!$D$5:$D$36,$A13,archivo!$E$5:$E$36,$B13,archivo!$F$5:$F$36,Ejec!$C13,archivo!$G$5:$G$36,Ejec!$D13,archivo!$H$5:$H$36,Ejec!$E13,archivo!$N$5:$N$36,Ejec!$F13)</f>
        <v>187014618</v>
      </c>
      <c r="R13" s="91">
        <f t="shared" si="4"/>
        <v>0.10994392592592593</v>
      </c>
    </row>
    <row r="14" spans="1:18" ht="19.5" thickBot="1">
      <c r="A14" s="76" t="s">
        <v>137</v>
      </c>
      <c r="B14" s="76"/>
      <c r="C14" s="76"/>
      <c r="D14" s="76"/>
      <c r="E14" s="76"/>
      <c r="F14" s="76"/>
      <c r="G14" s="76"/>
      <c r="H14" s="93">
        <f>SUM(H15:H16)</f>
        <v>19007000000</v>
      </c>
      <c r="I14" s="93">
        <f>SUM(I15:I16)</f>
        <v>11523563237.959999</v>
      </c>
      <c r="J14" s="94">
        <f t="shared" si="0"/>
        <v>0.60627996201189027</v>
      </c>
      <c r="K14" s="93">
        <f>SUM(K15:K16)</f>
        <v>7483436762.04</v>
      </c>
      <c r="L14" s="93">
        <f>SUM(L15:L16)</f>
        <v>8171011244.3100004</v>
      </c>
      <c r="M14" s="94">
        <f t="shared" si="1"/>
        <v>0.4298948410748672</v>
      </c>
      <c r="N14" s="93">
        <f t="shared" si="2"/>
        <v>3352551993.6499987</v>
      </c>
      <c r="O14" s="93">
        <f>SUM(O15:O16)</f>
        <v>180114028</v>
      </c>
      <c r="P14" s="95">
        <f t="shared" si="3"/>
        <v>9.4761944546745934E-3</v>
      </c>
      <c r="Q14" s="93">
        <f>SUM(Q15:Q16)</f>
        <v>156221117</v>
      </c>
      <c r="R14" s="95">
        <f t="shared" si="4"/>
        <v>8.2191359499131905E-3</v>
      </c>
    </row>
    <row r="15" spans="1:18" ht="18.75">
      <c r="A15" s="62" t="s">
        <v>35</v>
      </c>
      <c r="B15" s="63" t="s">
        <v>42</v>
      </c>
      <c r="C15" s="63" t="s">
        <v>42</v>
      </c>
      <c r="D15" s="63">
        <v>0</v>
      </c>
      <c r="E15" s="63">
        <v>0</v>
      </c>
      <c r="F15" s="63" t="s">
        <v>38</v>
      </c>
      <c r="G15" s="64" t="s">
        <v>48</v>
      </c>
      <c r="H15" s="112">
        <f>SUMIFS(archivo!$T$5:$T$36,archivo!$D$5:$D$36,$A15,archivo!$E$5:$E$36,$B15,archivo!$F$5:$F$36,Ejec!$C15,archivo!$G$5:$G$36,Ejec!$D15,archivo!$H$5:$H$36,Ejec!$E15,archivo!$N$5:$N$36,Ejec!$F15)</f>
        <v>11270000000</v>
      </c>
      <c r="I15" s="112">
        <f>SUMIFS(archivo!$V$5:$V$36,archivo!$D$5:$D$36,$A15,archivo!$E$5:$E$36,$B15,archivo!$F$5:$F$36,Ejec!$C15,archivo!$G$5:$G$36,Ejec!$D15,archivo!$H$5:$H$36,Ejec!$E15,archivo!$N$5:$N$36,Ejec!$F15)</f>
        <v>9020393669.9599991</v>
      </c>
      <c r="J15" s="110">
        <f t="shared" si="0"/>
        <v>0.80038985536468488</v>
      </c>
      <c r="K15" s="112">
        <f>SUMIFS(archivo!$W$5:$W$36,archivo!$D$5:$D$36,$A15,archivo!$E$5:$E$36,$B15,archivo!$F$5:$F$36,Ejec!$C15,archivo!$G$5:$G$36,Ejec!$D15,archivo!$H$5:$H$36,Ejec!$E15,archivo!$N$5:$N$36,Ejec!$F15)</f>
        <v>2249606330.04</v>
      </c>
      <c r="L15" s="112">
        <f>SUMIFS(archivo!$X$5:$X$36,archivo!$D$5:$D$36,$A15,archivo!$E$5:$E$36,$B15,archivo!$F$5:$F$36,Ejec!$C15,archivo!$G$5:$G$36,Ejec!$D15,archivo!$H$5:$H$36,Ejec!$E15,archivo!$N$5:$N$36,Ejec!$F15)</f>
        <v>6777951582.3100004</v>
      </c>
      <c r="M15" s="110">
        <f t="shared" si="1"/>
        <v>0.60141540215705414</v>
      </c>
      <c r="N15" s="112">
        <f t="shared" si="2"/>
        <v>2242442087.6499987</v>
      </c>
      <c r="O15" s="112">
        <f>SUMIFS(archivo!$Y$5:$Y$36,archivo!$D$5:$D$36,$A15,archivo!$E$5:$E$36,$B15,archivo!$F$5:$F$36,Ejec!$C15,archivo!$G$5:$G$36,Ejec!$D15,archivo!$H$5:$H$36,Ejec!$E15,archivo!$N$5:$N$36,Ejec!$F15)</f>
        <v>180114028</v>
      </c>
      <c r="P15" s="113">
        <f t="shared" si="3"/>
        <v>1.5981723868677907E-2</v>
      </c>
      <c r="Q15" s="112">
        <f>SUMIFS(archivo!$AA$5:$AA$36,archivo!$D$5:$D$36,$A15,archivo!$E$5:$E$36,$B15,archivo!$F$5:$F$36,Ejec!$C15,archivo!$G$5:$G$36,Ejec!$D15,archivo!$H$5:$H$36,Ejec!$E15,archivo!$N$5:$N$36,Ejec!$F15)</f>
        <v>156221117</v>
      </c>
      <c r="R15" s="113">
        <f t="shared" si="4"/>
        <v>1.3861678527063E-2</v>
      </c>
    </row>
    <row r="16" spans="1:18" ht="19.5" thickBot="1">
      <c r="A16" s="68" t="s">
        <v>35</v>
      </c>
      <c r="B16" s="69" t="s">
        <v>42</v>
      </c>
      <c r="C16" s="69" t="s">
        <v>42</v>
      </c>
      <c r="D16" s="69">
        <v>0</v>
      </c>
      <c r="E16" s="69">
        <v>0</v>
      </c>
      <c r="F16" s="69" t="s">
        <v>50</v>
      </c>
      <c r="G16" s="70" t="s">
        <v>48</v>
      </c>
      <c r="H16" s="89">
        <f>SUMIFS(archivo!$T$5:$T$36,archivo!$D$5:$D$36,$A16,archivo!$E$5:$E$36,$B16,archivo!$F$5:$F$36,Ejec!$C16,archivo!$G$5:$G$36,Ejec!$D16,archivo!$H$5:$H$36,Ejec!$E16,archivo!$N$5:$N$36,Ejec!$F16)</f>
        <v>7737000000</v>
      </c>
      <c r="I16" s="89">
        <f>SUMIFS(archivo!$V$5:$V$36,archivo!$D$5:$D$36,$A16,archivo!$E$5:$E$36,$B16,archivo!$F$5:$F$36,Ejec!$C16,archivo!$G$5:$G$36,Ejec!$D16,archivo!$H$5:$H$36,Ejec!$E16,archivo!$N$5:$N$36,Ejec!$F16)</f>
        <v>2503169568</v>
      </c>
      <c r="J16" s="90">
        <f t="shared" si="0"/>
        <v>0.32353232105467233</v>
      </c>
      <c r="K16" s="89">
        <f>SUMIFS(archivo!$W$5:$W$36,archivo!$D$5:$D$36,$A16,archivo!$E$5:$E$36,$B16,archivo!$F$5:$F$36,Ejec!$C16,archivo!$G$5:$G$36,Ejec!$D16,archivo!$H$5:$H$36,Ejec!$E16,archivo!$N$5:$N$36,Ejec!$F16)</f>
        <v>5233830432</v>
      </c>
      <c r="L16" s="89">
        <f>SUMIFS(archivo!$X$5:$X$36,archivo!$D$5:$D$36,$A16,archivo!$E$5:$E$36,$B16,archivo!$F$5:$F$36,Ejec!$C16,archivo!$G$5:$G$36,Ejec!$D16,archivo!$H$5:$H$36,Ejec!$E16,archivo!$N$5:$N$36,Ejec!$F16)</f>
        <v>1393059662</v>
      </c>
      <c r="M16" s="90">
        <f t="shared" si="1"/>
        <v>0.18005165593899444</v>
      </c>
      <c r="N16" s="89">
        <f t="shared" si="2"/>
        <v>1110109906</v>
      </c>
      <c r="O16" s="89">
        <f>SUMIFS(archivo!$Y$5:$Y$36,archivo!$D$5:$D$36,$A16,archivo!$E$5:$E$36,$B16,archivo!$F$5:$F$36,Ejec!$C16,archivo!$G$5:$G$36,Ejec!$D16,archivo!$H$5:$H$36,Ejec!$E16,archivo!$N$5:$N$36,Ejec!$F16)</f>
        <v>0</v>
      </c>
      <c r="P16" s="91">
        <f t="shared" si="3"/>
        <v>0</v>
      </c>
      <c r="Q16" s="89">
        <f>SUMIFS(archivo!$AA$5:$AA$36,archivo!$D$5:$D$36,$A16,archivo!$E$5:$E$36,$B16,archivo!$F$5:$F$36,Ejec!$C16,archivo!$G$5:$G$36,Ejec!$D16,archivo!$H$5:$H$36,Ejec!$E16,archivo!$N$5:$N$36,Ejec!$F16)</f>
        <v>0</v>
      </c>
      <c r="R16" s="91">
        <f t="shared" si="4"/>
        <v>0</v>
      </c>
    </row>
    <row r="17" spans="1:18" ht="19.5" thickBot="1">
      <c r="A17" s="76" t="s">
        <v>138</v>
      </c>
      <c r="B17" s="76"/>
      <c r="C17" s="76"/>
      <c r="D17" s="76"/>
      <c r="E17" s="76"/>
      <c r="F17" s="76"/>
      <c r="G17" s="76"/>
      <c r="H17" s="93">
        <f>SUM(H18:H20)</f>
        <v>982000000</v>
      </c>
      <c r="I17" s="93">
        <f>SUM(I18:I20)</f>
        <v>16681475</v>
      </c>
      <c r="J17" s="94">
        <f t="shared" si="0"/>
        <v>1.6987245417515274E-2</v>
      </c>
      <c r="K17" s="93">
        <f>SUM(K18:K20)</f>
        <v>965318525</v>
      </c>
      <c r="L17" s="93">
        <f>SUM(L18:L20)</f>
        <v>16681475</v>
      </c>
      <c r="M17" s="94">
        <f t="shared" si="1"/>
        <v>1.6987245417515274E-2</v>
      </c>
      <c r="N17" s="93">
        <f t="shared" si="2"/>
        <v>0</v>
      </c>
      <c r="O17" s="93">
        <f>SUM(O18:O20)</f>
        <v>16681475</v>
      </c>
      <c r="P17" s="95">
        <f t="shared" si="3"/>
        <v>1.6987245417515274E-2</v>
      </c>
      <c r="Q17" s="93">
        <f>SUM(Q18:Q20)</f>
        <v>16681475</v>
      </c>
      <c r="R17" s="95">
        <f t="shared" si="4"/>
        <v>1.6987245417515274E-2</v>
      </c>
    </row>
    <row r="18" spans="1:18" ht="30">
      <c r="A18" s="62" t="s">
        <v>35</v>
      </c>
      <c r="B18" s="63" t="s">
        <v>45</v>
      </c>
      <c r="C18" s="63" t="s">
        <v>61</v>
      </c>
      <c r="D18" s="63" t="s">
        <v>42</v>
      </c>
      <c r="E18" s="63">
        <v>12</v>
      </c>
      <c r="F18" s="63" t="s">
        <v>38</v>
      </c>
      <c r="G18" s="64" t="s">
        <v>125</v>
      </c>
      <c r="H18" s="112">
        <f>SUMIFS(archivo!$T$5:$T$36,archivo!$D$5:$D$36,$A18,archivo!$E$5:$E$36,$B18,archivo!$F$5:$F$36,Ejec!$C18,archivo!$G$5:$G$36,Ejec!$D18,archivo!$H$5:$H$36,Ejec!$E18,archivo!$N$5:$N$36,Ejec!$F18)</f>
        <v>242000000</v>
      </c>
      <c r="I18" s="112">
        <f>SUMIFS(archivo!$V$5:$V$36,archivo!$D$5:$D$36,$A18,archivo!$E$5:$E$36,$B18,archivo!$F$5:$F$36,Ejec!$C18,archivo!$G$5:$G$36,Ejec!$D18,archivo!$H$5:$H$36,Ejec!$E18,archivo!$N$5:$N$36,Ejec!$F18)</f>
        <v>16681475</v>
      </c>
      <c r="J18" s="110">
        <f t="shared" si="0"/>
        <v>6.8931714876033057E-2</v>
      </c>
      <c r="K18" s="112">
        <f>SUMIFS(archivo!$W$5:$W$36,archivo!$D$5:$D$36,$A18,archivo!$E$5:$E$36,$B18,archivo!$F$5:$F$36,Ejec!$C18,archivo!$G$5:$G$36,Ejec!$D18,archivo!$H$5:$H$36,Ejec!$E18,archivo!$N$5:$N$36,Ejec!$F18)</f>
        <v>225318525</v>
      </c>
      <c r="L18" s="112">
        <f>SUMIFS(archivo!$X$5:$X$36,archivo!$D$5:$D$36,$A18,archivo!$E$5:$E$36,$B18,archivo!$F$5:$F$36,Ejec!$C18,archivo!$G$5:$G$36,Ejec!$D18,archivo!$H$5:$H$36,Ejec!$E18,archivo!$N$5:$N$36,Ejec!$F18)</f>
        <v>16681475</v>
      </c>
      <c r="M18" s="110">
        <f t="shared" si="1"/>
        <v>6.8931714876033057E-2</v>
      </c>
      <c r="N18" s="112">
        <f t="shared" si="2"/>
        <v>0</v>
      </c>
      <c r="O18" s="112">
        <f>SUMIFS(archivo!$Y$5:$Y$36,archivo!$D$5:$D$36,$A18,archivo!$E$5:$E$36,$B18,archivo!$F$5:$F$36,Ejec!$C18,archivo!$G$5:$G$36,Ejec!$D18,archivo!$H$5:$H$36,Ejec!$E18,archivo!$N$5:$N$36,Ejec!$F18)</f>
        <v>16681475</v>
      </c>
      <c r="P18" s="113">
        <f t="shared" si="3"/>
        <v>6.8931714876033057E-2</v>
      </c>
      <c r="Q18" s="112">
        <f>SUMIFS(archivo!$AA$5:$AA$36,archivo!$D$5:$D$36,$A18,archivo!$E$5:$E$36,$B18,archivo!$F$5:$F$36,Ejec!$C18,archivo!$G$5:$G$36,Ejec!$D18,archivo!$H$5:$H$36,Ejec!$E18,archivo!$N$5:$N$36,Ejec!$F18)</f>
        <v>16681475</v>
      </c>
      <c r="R18" s="113">
        <f t="shared" si="4"/>
        <v>6.8931714876033057E-2</v>
      </c>
    </row>
    <row r="19" spans="1:18" ht="18.75">
      <c r="A19" s="65" t="s">
        <v>35</v>
      </c>
      <c r="B19" s="66" t="s">
        <v>45</v>
      </c>
      <c r="C19" s="66" t="s">
        <v>38</v>
      </c>
      <c r="D19" s="66" t="s">
        <v>36</v>
      </c>
      <c r="E19" s="66">
        <v>1</v>
      </c>
      <c r="F19" s="66" t="s">
        <v>50</v>
      </c>
      <c r="G19" s="67" t="s">
        <v>53</v>
      </c>
      <c r="H19" s="85">
        <f>SUMIFS(archivo!$T$5:$T$36,archivo!$D$5:$D$36,$A19,archivo!$E$5:$E$36,$B19,archivo!$F$5:$F$36,Ejec!$C19,archivo!$G$5:$G$36,Ejec!$D19,archivo!$H$5:$H$36,Ejec!$E19,archivo!$N$5:$N$36,Ejec!$F19)</f>
        <v>700000000</v>
      </c>
      <c r="I19" s="85">
        <f>SUMIFS(archivo!$V$5:$V$36,archivo!$D$5:$D$36,$A19,archivo!$E$5:$E$36,$B19,archivo!$F$5:$F$36,Ejec!$C19,archivo!$G$5:$G$36,Ejec!$D19,archivo!$H$5:$H$36,Ejec!$E19,archivo!$N$5:$N$36,Ejec!$F19)</f>
        <v>0</v>
      </c>
      <c r="J19" s="86">
        <f t="shared" si="0"/>
        <v>0</v>
      </c>
      <c r="K19" s="85">
        <f>SUMIFS(archivo!$W$5:$W$36,archivo!$D$5:$D$36,$A19,archivo!$E$5:$E$36,$B19,archivo!$F$5:$F$36,Ejec!$C19,archivo!$G$5:$G$36,Ejec!$D19,archivo!$H$5:$H$36,Ejec!$E19,archivo!$N$5:$N$36,Ejec!$F19)</f>
        <v>700000000</v>
      </c>
      <c r="L19" s="85">
        <f>SUMIFS(archivo!$X$5:$X$36,archivo!$D$5:$D$36,$A19,archivo!$E$5:$E$36,$B19,archivo!$F$5:$F$36,Ejec!$C19,archivo!$G$5:$G$36,Ejec!$D19,archivo!$H$5:$H$36,Ejec!$E19,archivo!$N$5:$N$36,Ejec!$F19)</f>
        <v>0</v>
      </c>
      <c r="M19" s="86">
        <f t="shared" si="1"/>
        <v>0</v>
      </c>
      <c r="N19" s="85">
        <f t="shared" si="2"/>
        <v>0</v>
      </c>
      <c r="O19" s="85">
        <f>SUMIFS(archivo!$Y$5:$Y$36,archivo!$D$5:$D$36,$A19,archivo!$E$5:$E$36,$B19,archivo!$F$5:$F$36,Ejec!$C19,archivo!$G$5:$G$36,Ejec!$D19,archivo!$H$5:$H$36,Ejec!$E19,archivo!$N$5:$N$36,Ejec!$F19)</f>
        <v>0</v>
      </c>
      <c r="P19" s="87">
        <f t="shared" si="3"/>
        <v>0</v>
      </c>
      <c r="Q19" s="85">
        <f>SUMIFS(archivo!$AA$5:$AA$36,archivo!$D$5:$D$36,$A19,archivo!$E$5:$E$36,$B19,archivo!$F$5:$F$36,Ejec!$C19,archivo!$G$5:$G$36,Ejec!$D19,archivo!$H$5:$H$36,Ejec!$E19,archivo!$N$5:$N$36,Ejec!$F19)</f>
        <v>0</v>
      </c>
      <c r="R19" s="87">
        <f t="shared" si="4"/>
        <v>0</v>
      </c>
    </row>
    <row r="20" spans="1:18" ht="19.5" thickBot="1">
      <c r="A20" s="68" t="s">
        <v>35</v>
      </c>
      <c r="B20" s="69" t="s">
        <v>45</v>
      </c>
      <c r="C20" s="69" t="s">
        <v>38</v>
      </c>
      <c r="D20" s="69" t="s">
        <v>36</v>
      </c>
      <c r="E20" s="69">
        <v>2</v>
      </c>
      <c r="F20" s="69" t="s">
        <v>50</v>
      </c>
      <c r="G20" s="70" t="s">
        <v>56</v>
      </c>
      <c r="H20" s="89">
        <f>SUMIFS(archivo!$T$5:$T$36,archivo!$D$5:$D$36,$A20,archivo!$E$5:$E$36,$B20,archivo!$F$5:$F$36,Ejec!$C20,archivo!$G$5:$G$36,Ejec!$D20,archivo!$H$5:$H$36,Ejec!$E20,archivo!$N$5:$N$36,Ejec!$F20)</f>
        <v>40000000</v>
      </c>
      <c r="I20" s="89">
        <f>SUMIFS(archivo!$V$5:$V$36,archivo!$D$5:$D$36,$A20,archivo!$E$5:$E$36,$B20,archivo!$F$5:$F$36,Ejec!$C20,archivo!$G$5:$G$36,Ejec!$D20,archivo!$H$5:$H$36,Ejec!$E20,archivo!$N$5:$N$36,Ejec!$F20)</f>
        <v>0</v>
      </c>
      <c r="J20" s="90">
        <f t="shared" si="0"/>
        <v>0</v>
      </c>
      <c r="K20" s="89">
        <f>SUMIFS(archivo!$W$5:$W$36,archivo!$D$5:$D$36,$A20,archivo!$E$5:$E$36,$B20,archivo!$F$5:$F$36,Ejec!$C20,archivo!$G$5:$G$36,Ejec!$D20,archivo!$H$5:$H$36,Ejec!$E20,archivo!$N$5:$N$36,Ejec!$F20)</f>
        <v>40000000</v>
      </c>
      <c r="L20" s="89">
        <f>SUMIFS(archivo!$X$5:$X$36,archivo!$D$5:$D$36,$A20,archivo!$E$5:$E$36,$B20,archivo!$F$5:$F$36,Ejec!$C20,archivo!$G$5:$G$36,Ejec!$D20,archivo!$H$5:$H$36,Ejec!$E20,archivo!$N$5:$N$36,Ejec!$F20)</f>
        <v>0</v>
      </c>
      <c r="M20" s="90">
        <f t="shared" si="1"/>
        <v>0</v>
      </c>
      <c r="N20" s="89">
        <f t="shared" si="2"/>
        <v>0</v>
      </c>
      <c r="O20" s="89">
        <f>SUMIFS(archivo!$Y$5:$Y$36,archivo!$D$5:$D$36,$A20,archivo!$E$5:$E$36,$B20,archivo!$F$5:$F$36,Ejec!$C20,archivo!$G$5:$G$36,Ejec!$D20,archivo!$H$5:$H$36,Ejec!$E20,archivo!$N$5:$N$36,Ejec!$F20)</f>
        <v>0</v>
      </c>
      <c r="P20" s="91">
        <f t="shared" si="3"/>
        <v>0</v>
      </c>
      <c r="Q20" s="89">
        <f>SUMIFS(archivo!$AA$5:$AA$36,archivo!$D$5:$D$36,$A20,archivo!$E$5:$E$36,$B20,archivo!$F$5:$F$36,Ejec!$C20,archivo!$G$5:$G$36,Ejec!$D20,archivo!$H$5:$H$36,Ejec!$E20,archivo!$N$5:$N$36,Ejec!$F20)</f>
        <v>0</v>
      </c>
      <c r="R20" s="91">
        <f t="shared" si="4"/>
        <v>0</v>
      </c>
    </row>
    <row r="21" spans="1:18" ht="19.5" thickBot="1">
      <c r="A21" s="76" t="s">
        <v>139</v>
      </c>
      <c r="B21" s="76"/>
      <c r="C21" s="76"/>
      <c r="D21" s="76"/>
      <c r="E21" s="76"/>
      <c r="F21" s="76"/>
      <c r="G21" s="76"/>
      <c r="H21" s="93">
        <f>SUM(H22:H24)</f>
        <v>1140000000</v>
      </c>
      <c r="I21" s="93">
        <f>SUM(I22:I24)</f>
        <v>186586530</v>
      </c>
      <c r="J21" s="94">
        <f t="shared" si="0"/>
        <v>0.16367239473684211</v>
      </c>
      <c r="K21" s="93">
        <f>SUM(K22:K24)</f>
        <v>953413470</v>
      </c>
      <c r="L21" s="93">
        <f>SUM(L22:L24)</f>
        <v>165192867</v>
      </c>
      <c r="M21" s="94">
        <f t="shared" si="1"/>
        <v>0.14490602368421052</v>
      </c>
      <c r="N21" s="93">
        <f t="shared" si="2"/>
        <v>21393663</v>
      </c>
      <c r="O21" s="93">
        <f>SUM(O22:O24)</f>
        <v>80158004</v>
      </c>
      <c r="P21" s="95">
        <f t="shared" si="3"/>
        <v>7.0314038596491227E-2</v>
      </c>
      <c r="Q21" s="93">
        <f>SUM(Q22:Q24)</f>
        <v>80158004</v>
      </c>
      <c r="R21" s="95">
        <f t="shared" si="4"/>
        <v>7.0314038596491227E-2</v>
      </c>
    </row>
    <row r="22" spans="1:18" ht="18.75">
      <c r="A22" s="62" t="s">
        <v>35</v>
      </c>
      <c r="B22" s="63" t="s">
        <v>58</v>
      </c>
      <c r="C22" s="63" t="s">
        <v>36</v>
      </c>
      <c r="D22" s="63">
        <v>0</v>
      </c>
      <c r="E22" s="63"/>
      <c r="F22" s="63" t="s">
        <v>38</v>
      </c>
      <c r="G22" s="139" t="s">
        <v>59</v>
      </c>
      <c r="H22" s="112">
        <f>SUMIFS(archivo!$T$5:$T$36,archivo!$D$5:$D$36,$A22,archivo!$E$5:$E$36,$B22,archivo!$F$5:$F$36,Ejec!$C22,archivo!$G$5:$G$36,Ejec!$D22,archivo!$H$5:$H$36,Ejec!$E22,archivo!$N$5:$N$36,Ejec!$F22)</f>
        <v>413000000</v>
      </c>
      <c r="I22" s="112">
        <f>SUMIFS(archivo!$V$5:$V$36,archivo!$D$5:$D$36,$A22,archivo!$E$5:$E$36,$B22,archivo!$F$5:$F$36,Ejec!$C22,archivo!$G$5:$G$36,Ejec!$D22,archivo!$H$5:$H$36,Ejec!$E22,archivo!$N$5:$N$36,Ejec!$F22)</f>
        <v>110237530</v>
      </c>
      <c r="J22" s="110">
        <f t="shared" si="0"/>
        <v>0.26691895883777239</v>
      </c>
      <c r="K22" s="112">
        <f>SUMIFS(archivo!$W$5:$W$36,archivo!$D$5:$D$36,$A22,archivo!$E$5:$E$36,$B22,archivo!$F$5:$F$36,Ejec!$C22,archivo!$G$5:$G$36,Ejec!$D22,archivo!$H$5:$H$36,Ejec!$E22,archivo!$N$5:$N$36,Ejec!$F22)</f>
        <v>302762470</v>
      </c>
      <c r="L22" s="112">
        <f>SUMIFS(archivo!$X$5:$X$36,archivo!$D$5:$D$36,$A22,archivo!$E$5:$E$36,$B22,archivo!$F$5:$F$36,Ejec!$C22,archivo!$G$5:$G$36,Ejec!$D22,archivo!$H$5:$H$36,Ejec!$E22,archivo!$N$5:$N$36,Ejec!$F22)</f>
        <v>102763867</v>
      </c>
      <c r="M22" s="110">
        <f t="shared" si="1"/>
        <v>0.24882292251815979</v>
      </c>
      <c r="N22" s="112">
        <f t="shared" si="2"/>
        <v>7473663</v>
      </c>
      <c r="O22" s="112">
        <f>SUMIFS(archivo!$Y$5:$Y$36,archivo!$D$5:$D$36,$A22,archivo!$E$5:$E$36,$B22,archivo!$F$5:$F$36,Ejec!$C22,archivo!$G$5:$G$36,Ejec!$D22,archivo!$H$5:$H$36,Ejec!$E22,archivo!$N$5:$N$36,Ejec!$F22)</f>
        <v>80158004</v>
      </c>
      <c r="P22" s="113">
        <f t="shared" si="3"/>
        <v>0.19408717675544795</v>
      </c>
      <c r="Q22" s="112">
        <f>SUMIFS(archivo!$AA$5:$AA$36,archivo!$D$5:$D$36,$A22,archivo!$E$5:$E$36,$B22,archivo!$F$5:$F$36,Ejec!$C22,archivo!$G$5:$G$36,Ejec!$D22,archivo!$H$5:$H$36,Ejec!$E22,archivo!$N$5:$N$36,Ejec!$F22)</f>
        <v>80158004</v>
      </c>
      <c r="R22" s="113">
        <f t="shared" si="4"/>
        <v>0.19408717675544795</v>
      </c>
    </row>
    <row r="23" spans="1:18" ht="18.75">
      <c r="A23" s="65" t="s">
        <v>35</v>
      </c>
      <c r="B23" s="66" t="s">
        <v>58</v>
      </c>
      <c r="C23" s="66" t="s">
        <v>36</v>
      </c>
      <c r="D23" s="66">
        <v>0</v>
      </c>
      <c r="E23" s="66"/>
      <c r="F23" s="66" t="s">
        <v>50</v>
      </c>
      <c r="G23" s="140"/>
      <c r="H23" s="85">
        <f>SUMIFS(archivo!$T$5:$T$36,archivo!$D$5:$D$36,$A23,archivo!$E$5:$E$36,$B23,archivo!$F$5:$F$36,Ejec!$C23,archivo!$G$5:$G$36,Ejec!$D23,archivo!$H$5:$H$36,Ejec!$E23,archivo!$N$5:$N$36,Ejec!$F23)</f>
        <v>455000000</v>
      </c>
      <c r="I23" s="85">
        <f>SUMIFS(archivo!$V$5:$V$36,archivo!$D$5:$D$36,$A23,archivo!$E$5:$E$36,$B23,archivo!$F$5:$F$36,Ejec!$C23,archivo!$G$5:$G$36,Ejec!$D23,archivo!$H$5:$H$36,Ejec!$E23,archivo!$N$5:$N$36,Ejec!$F23)</f>
        <v>76349000</v>
      </c>
      <c r="J23" s="86">
        <f t="shared" si="0"/>
        <v>0.1678</v>
      </c>
      <c r="K23" s="85">
        <f>SUMIFS(archivo!$W$5:$W$36,archivo!$D$5:$D$36,$A23,archivo!$E$5:$E$36,$B23,archivo!$F$5:$F$36,Ejec!$C23,archivo!$G$5:$G$36,Ejec!$D23,archivo!$H$5:$H$36,Ejec!$E23,archivo!$N$5:$N$36,Ejec!$F23)</f>
        <v>378651000</v>
      </c>
      <c r="L23" s="85">
        <f>SUMIFS(archivo!$X$5:$X$36,archivo!$D$5:$D$36,$A23,archivo!$E$5:$E$36,$B23,archivo!$F$5:$F$36,Ejec!$C23,archivo!$G$5:$G$36,Ejec!$D23,archivo!$H$5:$H$36,Ejec!$E23,archivo!$N$5:$N$36,Ejec!$F23)</f>
        <v>62429000</v>
      </c>
      <c r="M23" s="86">
        <f t="shared" si="1"/>
        <v>0.13720659340659341</v>
      </c>
      <c r="N23" s="85">
        <f t="shared" si="2"/>
        <v>13920000</v>
      </c>
      <c r="O23" s="85">
        <f>SUMIFS(archivo!$Y$5:$Y$36,archivo!$D$5:$D$36,$A23,archivo!$E$5:$E$36,$B23,archivo!$F$5:$F$36,Ejec!$C23,archivo!$G$5:$G$36,Ejec!$D23,archivo!$H$5:$H$36,Ejec!$E23,archivo!$N$5:$N$36,Ejec!$F23)</f>
        <v>0</v>
      </c>
      <c r="P23" s="87">
        <f t="shared" si="3"/>
        <v>0</v>
      </c>
      <c r="Q23" s="85">
        <f>SUMIFS(archivo!$AA$5:$AA$36,archivo!$D$5:$D$36,$A23,archivo!$E$5:$E$36,$B23,archivo!$F$5:$F$36,Ejec!$C23,archivo!$G$5:$G$36,Ejec!$D23,archivo!$H$5:$H$36,Ejec!$E23,archivo!$N$5:$N$36,Ejec!$F23)</f>
        <v>0</v>
      </c>
      <c r="R23" s="87">
        <f t="shared" si="4"/>
        <v>0</v>
      </c>
    </row>
    <row r="24" spans="1:18" ht="19.5" thickBot="1">
      <c r="A24" s="68" t="s">
        <v>35</v>
      </c>
      <c r="B24" s="69" t="s">
        <v>58</v>
      </c>
      <c r="C24" s="69" t="s">
        <v>61</v>
      </c>
      <c r="D24" s="69" t="s">
        <v>36</v>
      </c>
      <c r="E24" s="69"/>
      <c r="F24" s="69" t="s">
        <v>50</v>
      </c>
      <c r="G24" s="70" t="s">
        <v>62</v>
      </c>
      <c r="H24" s="89">
        <f>SUMIFS(archivo!$T$5:$T$36,archivo!$D$5:$D$36,$A24,archivo!$E$5:$E$36,$B24,archivo!$F$5:$F$36,Ejec!$C24,archivo!$G$5:$G$36,Ejec!$D24,archivo!$H$5:$H$36,Ejec!$E24,archivo!$N$5:$N$36,Ejec!$F24)</f>
        <v>272000000</v>
      </c>
      <c r="I24" s="89">
        <f>SUMIFS(archivo!$V$5:$V$36,archivo!$D$5:$D$36,$A24,archivo!$E$5:$E$36,$B24,archivo!$F$5:$F$36,Ejec!$C24,archivo!$G$5:$G$36,Ejec!$D24,archivo!$H$5:$H$36,Ejec!$E24,archivo!$N$5:$N$36,Ejec!$F24)</f>
        <v>0</v>
      </c>
      <c r="J24" s="90">
        <f t="shared" si="0"/>
        <v>0</v>
      </c>
      <c r="K24" s="89">
        <f>SUMIFS(archivo!$W$5:$W$36,archivo!$D$5:$D$36,$A24,archivo!$E$5:$E$36,$B24,archivo!$F$5:$F$36,Ejec!$C24,archivo!$G$5:$G$36,Ejec!$D24,archivo!$H$5:$H$36,Ejec!$E24,archivo!$N$5:$N$36,Ejec!$F24)</f>
        <v>272000000</v>
      </c>
      <c r="L24" s="89">
        <f>SUMIFS(archivo!$X$5:$X$36,archivo!$D$5:$D$36,$A24,archivo!$E$5:$E$36,$B24,archivo!$F$5:$F$36,Ejec!$C24,archivo!$G$5:$G$36,Ejec!$D24,archivo!$H$5:$H$36,Ejec!$E24,archivo!$N$5:$N$36,Ejec!$F24)</f>
        <v>0</v>
      </c>
      <c r="M24" s="90">
        <f t="shared" si="1"/>
        <v>0</v>
      </c>
      <c r="N24" s="89">
        <f t="shared" si="2"/>
        <v>0</v>
      </c>
      <c r="O24" s="89">
        <f>SUMIFS(archivo!$Y$5:$Y$36,archivo!$D$5:$D$36,$A24,archivo!$E$5:$E$36,$B24,archivo!$F$5:$F$36,Ejec!$C24,archivo!$G$5:$G$36,Ejec!$D24,archivo!$H$5:$H$36,Ejec!$E24,archivo!$N$5:$N$36,Ejec!$F24)</f>
        <v>0</v>
      </c>
      <c r="P24" s="91">
        <f t="shared" si="3"/>
        <v>0</v>
      </c>
      <c r="Q24" s="89">
        <f>SUMIFS(archivo!$AA$5:$AA$36,archivo!$D$5:$D$36,$A24,archivo!$E$5:$E$36,$B24,archivo!$F$5:$F$36,Ejec!$C24,archivo!$G$5:$G$36,Ejec!$D24,archivo!$H$5:$H$36,Ejec!$E24,archivo!$N$5:$N$36,Ejec!$F24)</f>
        <v>0</v>
      </c>
      <c r="R24" s="91">
        <f t="shared" si="4"/>
        <v>0</v>
      </c>
    </row>
    <row r="25" spans="1:18" ht="20.25" customHeight="1" thickBot="1">
      <c r="A25" s="92" t="s">
        <v>143</v>
      </c>
      <c r="B25" s="92"/>
      <c r="C25" s="92"/>
      <c r="D25" s="92"/>
      <c r="E25" s="92"/>
      <c r="F25" s="92"/>
      <c r="G25" s="92"/>
      <c r="H25" s="93">
        <f>+H27+H32+H35+H40+H43+H49</f>
        <v>166504415428</v>
      </c>
      <c r="I25" s="93">
        <f>+I27+I32+I35+I40+I43+I49</f>
        <v>6653942756.3800001</v>
      </c>
      <c r="J25" s="94">
        <f t="shared" si="0"/>
        <v>3.9962560387819292E-2</v>
      </c>
      <c r="K25" s="93">
        <f>+K27+K32+K35+K40+K43+K49</f>
        <v>159850472671.62</v>
      </c>
      <c r="L25" s="93">
        <f>+L27+L32+L35+L40+L43+L49</f>
        <v>1263329670.3800001</v>
      </c>
      <c r="M25" s="94">
        <f t="shared" si="1"/>
        <v>7.5873643778911698E-3</v>
      </c>
      <c r="N25" s="93">
        <f t="shared" si="2"/>
        <v>5390613086</v>
      </c>
      <c r="O25" s="93">
        <f>+O27+O32+O35+O40+O43+O49</f>
        <v>0</v>
      </c>
      <c r="P25" s="95">
        <f t="shared" si="3"/>
        <v>0</v>
      </c>
      <c r="Q25" s="93">
        <f>+Q27+Q32+Q35+Q40+Q43+Q49</f>
        <v>0</v>
      </c>
      <c r="R25" s="95">
        <f t="shared" si="4"/>
        <v>0</v>
      </c>
    </row>
    <row r="26" spans="1:18" ht="7.5" customHeight="1" thickBot="1">
      <c r="A26" s="61"/>
      <c r="B26" s="61"/>
      <c r="C26" s="61"/>
      <c r="D26" s="61"/>
      <c r="E26" s="61"/>
      <c r="F26" s="61"/>
      <c r="G26" s="57"/>
      <c r="H26" s="115"/>
      <c r="I26" s="115"/>
      <c r="J26" s="116"/>
      <c r="K26" s="115"/>
      <c r="L26" s="115"/>
      <c r="M26" s="116"/>
      <c r="N26" s="115"/>
      <c r="O26" s="115"/>
      <c r="P26" s="116"/>
      <c r="Q26" s="115"/>
      <c r="R26" s="116"/>
    </row>
    <row r="27" spans="1:18" ht="20.25" customHeight="1" thickBot="1">
      <c r="A27" s="76" t="s">
        <v>144</v>
      </c>
      <c r="B27" s="76"/>
      <c r="C27" s="76"/>
      <c r="D27" s="76"/>
      <c r="E27" s="76"/>
      <c r="F27" s="76"/>
      <c r="G27" s="76"/>
      <c r="H27" s="93">
        <f>SUM(H28:H31)</f>
        <v>17527000000</v>
      </c>
      <c r="I27" s="93">
        <f>SUM(I28:I31)</f>
        <v>157896714</v>
      </c>
      <c r="J27" s="94">
        <f t="shared" si="0"/>
        <v>9.0087701260911732E-3</v>
      </c>
      <c r="K27" s="93">
        <f>SUM(K28:K31)</f>
        <v>17369103286</v>
      </c>
      <c r="L27" s="93">
        <f>SUM(L28:L31)</f>
        <v>0</v>
      </c>
      <c r="M27" s="94">
        <f t="shared" si="1"/>
        <v>0</v>
      </c>
      <c r="N27" s="93">
        <f t="shared" si="2"/>
        <v>157896714</v>
      </c>
      <c r="O27" s="93">
        <f>SUM(O28:O31)</f>
        <v>0</v>
      </c>
      <c r="P27" s="95">
        <f t="shared" si="3"/>
        <v>0</v>
      </c>
      <c r="Q27" s="93">
        <f>SUM(Q28:Q31)</f>
        <v>0</v>
      </c>
      <c r="R27" s="95">
        <f t="shared" si="4"/>
        <v>0</v>
      </c>
    </row>
    <row r="28" spans="1:18" ht="33.75" customHeight="1">
      <c r="A28" s="62" t="s">
        <v>64</v>
      </c>
      <c r="B28" s="63" t="s">
        <v>65</v>
      </c>
      <c r="C28" s="63" t="s">
        <v>66</v>
      </c>
      <c r="D28" s="63" t="s">
        <v>67</v>
      </c>
      <c r="E28" s="63"/>
      <c r="F28" s="63" t="s">
        <v>38</v>
      </c>
      <c r="G28" s="139" t="s">
        <v>69</v>
      </c>
      <c r="H28" s="112">
        <f>SUMIFS(archivo!$T$5:$T$36,archivo!$D$5:$D$36,$A28,archivo!$E$5:$E$36,$B28,archivo!$F$5:$F$36,Ejec!$C28,archivo!$G$5:$G$36,Ejec!$D28,archivo!$H$5:$H$36,Ejec!$E28,archivo!$N$5:$N$36,Ejec!$F28)</f>
        <v>3500000000</v>
      </c>
      <c r="I28" s="112">
        <f>SUMIFS(archivo!$V$5:$V$36,archivo!$D$5:$D$36,$A28,archivo!$E$5:$E$36,$B28,archivo!$F$5:$F$36,Ejec!$C28,archivo!$G$5:$G$36,Ejec!$D28,archivo!$H$5:$H$36,Ejec!$E28,archivo!$N$5:$N$36,Ejec!$F28)</f>
        <v>0</v>
      </c>
      <c r="J28" s="110">
        <f t="shared" si="0"/>
        <v>0</v>
      </c>
      <c r="K28" s="112">
        <f>SUMIFS(archivo!$W$5:$W$36,archivo!$D$5:$D$36,$A28,archivo!$E$5:$E$36,$B28,archivo!$F$5:$F$36,Ejec!$C28,archivo!$G$5:$G$36,Ejec!$D28,archivo!$H$5:$H$36,Ejec!$E28,archivo!$N$5:$N$36,Ejec!$F28)</f>
        <v>3500000000</v>
      </c>
      <c r="L28" s="112">
        <f>SUMIFS(archivo!$X$5:$X$36,archivo!$D$5:$D$36,$A28,archivo!$E$5:$E$36,$B28,archivo!$F$5:$F$36,Ejec!$C28,archivo!$G$5:$G$36,Ejec!$D28,archivo!$H$5:$H$36,Ejec!$E28,archivo!$N$5:$N$36,Ejec!$F28)</f>
        <v>0</v>
      </c>
      <c r="M28" s="110">
        <f t="shared" si="1"/>
        <v>0</v>
      </c>
      <c r="N28" s="112">
        <f t="shared" si="2"/>
        <v>0</v>
      </c>
      <c r="O28" s="112">
        <f>SUMIFS(archivo!$Y$5:$Y$36,archivo!$D$5:$D$36,$A28,archivo!$E$5:$E$36,$B28,archivo!$F$5:$F$36,Ejec!$C28,archivo!$G$5:$G$36,Ejec!$D28,archivo!$H$5:$H$36,Ejec!$E28,archivo!$N$5:$N$36,Ejec!$F28)</f>
        <v>0</v>
      </c>
      <c r="P28" s="113">
        <f t="shared" si="3"/>
        <v>0</v>
      </c>
      <c r="Q28" s="112">
        <f>SUMIFS(archivo!$AA$5:$AA$36,archivo!$D$5:$D$36,$A28,archivo!$E$5:$E$36,$B28,archivo!$F$5:$F$36,Ejec!$C28,archivo!$G$5:$G$36,Ejec!$D28,archivo!$H$5:$H$36,Ejec!$E28,archivo!$N$5:$N$36,Ejec!$F28)</f>
        <v>0</v>
      </c>
      <c r="R28" s="113">
        <f t="shared" si="4"/>
        <v>0</v>
      </c>
    </row>
    <row r="29" spans="1:18" ht="33.75" customHeight="1">
      <c r="A29" s="65" t="s">
        <v>64</v>
      </c>
      <c r="B29" s="66" t="s">
        <v>65</v>
      </c>
      <c r="C29" s="66" t="s">
        <v>66</v>
      </c>
      <c r="D29" s="66" t="s">
        <v>67</v>
      </c>
      <c r="E29" s="66"/>
      <c r="F29" s="66" t="s">
        <v>50</v>
      </c>
      <c r="G29" s="140"/>
      <c r="H29" s="85">
        <f>SUMIFS(archivo!$T$5:$T$36,archivo!$D$5:$D$36,$A29,archivo!$E$5:$E$36,$B29,archivo!$F$5:$F$36,Ejec!$C29,archivo!$G$5:$G$36,Ejec!$D29,archivo!$H$5:$H$36,Ejec!$E29,archivo!$N$5:$N$36,Ejec!$F29)</f>
        <v>1065000000</v>
      </c>
      <c r="I29" s="85">
        <f>SUMIFS(archivo!$V$5:$V$36,archivo!$D$5:$D$36,$A29,archivo!$E$5:$E$36,$B29,archivo!$F$5:$F$36,Ejec!$C29,archivo!$G$5:$G$36,Ejec!$D29,archivo!$H$5:$H$36,Ejec!$E29,archivo!$N$5:$N$36,Ejec!$F29)</f>
        <v>41125036</v>
      </c>
      <c r="J29" s="86">
        <f t="shared" si="0"/>
        <v>3.8615057276995303E-2</v>
      </c>
      <c r="K29" s="85">
        <f>SUMIFS(archivo!$W$5:$W$36,archivo!$D$5:$D$36,$A29,archivo!$E$5:$E$36,$B29,archivo!$F$5:$F$36,Ejec!$C29,archivo!$G$5:$G$36,Ejec!$D29,archivo!$H$5:$H$36,Ejec!$E29,archivo!$N$5:$N$36,Ejec!$F29)</f>
        <v>1023874964</v>
      </c>
      <c r="L29" s="85">
        <f>SUMIFS(archivo!$X$5:$X$36,archivo!$D$5:$D$36,$A29,archivo!$E$5:$E$36,$B29,archivo!$F$5:$F$36,Ejec!$C29,archivo!$G$5:$G$36,Ejec!$D29,archivo!$H$5:$H$36,Ejec!$E29,archivo!$N$5:$N$36,Ejec!$F29)</f>
        <v>0</v>
      </c>
      <c r="M29" s="86">
        <f t="shared" si="1"/>
        <v>0</v>
      </c>
      <c r="N29" s="85">
        <f t="shared" si="2"/>
        <v>41125036</v>
      </c>
      <c r="O29" s="85">
        <f>SUMIFS(archivo!$Y$5:$Y$36,archivo!$D$5:$D$36,$A29,archivo!$E$5:$E$36,$B29,archivo!$F$5:$F$36,Ejec!$C29,archivo!$G$5:$G$36,Ejec!$D29,archivo!$H$5:$H$36,Ejec!$E29,archivo!$N$5:$N$36,Ejec!$F29)</f>
        <v>0</v>
      </c>
      <c r="P29" s="87">
        <f t="shared" si="3"/>
        <v>0</v>
      </c>
      <c r="Q29" s="85">
        <f>SUMIFS(archivo!$AA$5:$AA$36,archivo!$D$5:$D$36,$A29,archivo!$E$5:$E$36,$B29,archivo!$F$5:$F$36,Ejec!$C29,archivo!$G$5:$G$36,Ejec!$D29,archivo!$H$5:$H$36,Ejec!$E29,archivo!$N$5:$N$36,Ejec!$F29)</f>
        <v>0</v>
      </c>
      <c r="R29" s="87">
        <f t="shared" si="4"/>
        <v>0</v>
      </c>
    </row>
    <row r="30" spans="1:18" ht="33.75" customHeight="1">
      <c r="A30" s="65" t="s">
        <v>64</v>
      </c>
      <c r="B30" s="66" t="s">
        <v>65</v>
      </c>
      <c r="C30" s="66" t="s">
        <v>66</v>
      </c>
      <c r="D30" s="66" t="s">
        <v>71</v>
      </c>
      <c r="E30" s="66"/>
      <c r="F30" s="66" t="s">
        <v>38</v>
      </c>
      <c r="G30" s="149" t="s">
        <v>72</v>
      </c>
      <c r="H30" s="85">
        <f>SUMIFS(archivo!$T$5:$T$36,archivo!$D$5:$D$36,$A30,archivo!$E$5:$E$36,$B30,archivo!$F$5:$F$36,Ejec!$C30,archivo!$G$5:$G$36,Ejec!$D30,archivo!$H$5:$H$36,Ejec!$E30,archivo!$N$5:$N$36,Ejec!$F30)</f>
        <v>8300000000</v>
      </c>
      <c r="I30" s="85">
        <f>SUMIFS(archivo!$V$5:$V$36,archivo!$D$5:$D$36,$A30,archivo!$E$5:$E$36,$B30,archivo!$F$5:$F$36,Ejec!$C30,archivo!$G$5:$G$36,Ejec!$D30,archivo!$H$5:$H$36,Ejec!$E30,archivo!$N$5:$N$36,Ejec!$F30)</f>
        <v>0</v>
      </c>
      <c r="J30" s="86">
        <f t="shared" si="0"/>
        <v>0</v>
      </c>
      <c r="K30" s="85">
        <f>SUMIFS(archivo!$W$5:$W$36,archivo!$D$5:$D$36,$A30,archivo!$E$5:$E$36,$B30,archivo!$F$5:$F$36,Ejec!$C30,archivo!$G$5:$G$36,Ejec!$D30,archivo!$H$5:$H$36,Ejec!$E30,archivo!$N$5:$N$36,Ejec!$F30)</f>
        <v>8300000000</v>
      </c>
      <c r="L30" s="85">
        <f>SUMIFS(archivo!$X$5:$X$36,archivo!$D$5:$D$36,$A30,archivo!$E$5:$E$36,$B30,archivo!$F$5:$F$36,Ejec!$C30,archivo!$G$5:$G$36,Ejec!$D30,archivo!$H$5:$H$36,Ejec!$E30,archivo!$N$5:$N$36,Ejec!$F30)</f>
        <v>0</v>
      </c>
      <c r="M30" s="86">
        <f t="shared" si="1"/>
        <v>0</v>
      </c>
      <c r="N30" s="85">
        <f t="shared" si="2"/>
        <v>0</v>
      </c>
      <c r="O30" s="85">
        <f>SUMIFS(archivo!$Y$5:$Y$36,archivo!$D$5:$D$36,$A30,archivo!$E$5:$E$36,$B30,archivo!$F$5:$F$36,Ejec!$C30,archivo!$G$5:$G$36,Ejec!$D30,archivo!$H$5:$H$36,Ejec!$E30,archivo!$N$5:$N$36,Ejec!$F30)</f>
        <v>0</v>
      </c>
      <c r="P30" s="87">
        <f t="shared" si="3"/>
        <v>0</v>
      </c>
      <c r="Q30" s="85">
        <f>SUMIFS(archivo!$AA$5:$AA$36,archivo!$D$5:$D$36,$A30,archivo!$E$5:$E$36,$B30,archivo!$F$5:$F$36,Ejec!$C30,archivo!$G$5:$G$36,Ejec!$D30,archivo!$H$5:$H$36,Ejec!$E30,archivo!$N$5:$N$36,Ejec!$F30)</f>
        <v>0</v>
      </c>
      <c r="R30" s="87">
        <f t="shared" si="4"/>
        <v>0</v>
      </c>
    </row>
    <row r="31" spans="1:18" ht="33.75" customHeight="1" thickBot="1">
      <c r="A31" s="68" t="s">
        <v>64</v>
      </c>
      <c r="B31" s="69" t="s">
        <v>65</v>
      </c>
      <c r="C31" s="69" t="s">
        <v>66</v>
      </c>
      <c r="D31" s="69" t="s">
        <v>71</v>
      </c>
      <c r="E31" s="69"/>
      <c r="F31" s="69" t="s">
        <v>50</v>
      </c>
      <c r="G31" s="150"/>
      <c r="H31" s="89">
        <f>SUMIFS(archivo!$T$5:$T$36,archivo!$D$5:$D$36,$A31,archivo!$E$5:$E$36,$B31,archivo!$F$5:$F$36,Ejec!$C31,archivo!$G$5:$G$36,Ejec!$D31,archivo!$H$5:$H$36,Ejec!$E31,archivo!$N$5:$N$36,Ejec!$F31)</f>
        <v>4662000000</v>
      </c>
      <c r="I31" s="89">
        <f>SUMIFS(archivo!$V$5:$V$36,archivo!$D$5:$D$36,$A31,archivo!$E$5:$E$36,$B31,archivo!$F$5:$F$36,Ejec!$C31,archivo!$G$5:$G$36,Ejec!$D31,archivo!$H$5:$H$36,Ejec!$E31,archivo!$N$5:$N$36,Ejec!$F31)</f>
        <v>116771678</v>
      </c>
      <c r="J31" s="90">
        <f t="shared" si="0"/>
        <v>2.5047549978549979E-2</v>
      </c>
      <c r="K31" s="89">
        <f>SUMIFS(archivo!$W$5:$W$36,archivo!$D$5:$D$36,$A31,archivo!$E$5:$E$36,$B31,archivo!$F$5:$F$36,Ejec!$C31,archivo!$G$5:$G$36,Ejec!$D31,archivo!$H$5:$H$36,Ejec!$E31,archivo!$N$5:$N$36,Ejec!$F31)</f>
        <v>4545228322</v>
      </c>
      <c r="L31" s="89">
        <f>SUMIFS(archivo!$X$5:$X$36,archivo!$D$5:$D$36,$A31,archivo!$E$5:$E$36,$B31,archivo!$F$5:$F$36,Ejec!$C31,archivo!$G$5:$G$36,Ejec!$D31,archivo!$H$5:$H$36,Ejec!$E31,archivo!$N$5:$N$36,Ejec!$F31)</f>
        <v>0</v>
      </c>
      <c r="M31" s="90">
        <f t="shared" si="1"/>
        <v>0</v>
      </c>
      <c r="N31" s="89">
        <f t="shared" si="2"/>
        <v>116771678</v>
      </c>
      <c r="O31" s="89">
        <f>SUMIFS(archivo!$Y$5:$Y$36,archivo!$D$5:$D$36,$A31,archivo!$E$5:$E$36,$B31,archivo!$F$5:$F$36,Ejec!$C31,archivo!$G$5:$G$36,Ejec!$D31,archivo!$H$5:$H$36,Ejec!$E31,archivo!$N$5:$N$36,Ejec!$F31)</f>
        <v>0</v>
      </c>
      <c r="P31" s="91">
        <f t="shared" si="3"/>
        <v>0</v>
      </c>
      <c r="Q31" s="89">
        <f>SUMIFS(archivo!$AA$5:$AA$36,archivo!$D$5:$D$36,$A31,archivo!$E$5:$E$36,$B31,archivo!$F$5:$F$36,Ejec!$C31,archivo!$G$5:$G$36,Ejec!$D31,archivo!$H$5:$H$36,Ejec!$E31,archivo!$N$5:$N$36,Ejec!$F31)</f>
        <v>0</v>
      </c>
      <c r="R31" s="91">
        <f t="shared" si="4"/>
        <v>0</v>
      </c>
    </row>
    <row r="32" spans="1:18" ht="19.5" thickBot="1">
      <c r="A32" s="76" t="s">
        <v>145</v>
      </c>
      <c r="B32" s="76"/>
      <c r="C32" s="76"/>
      <c r="D32" s="76"/>
      <c r="E32" s="76"/>
      <c r="F32" s="76"/>
      <c r="G32" s="76"/>
      <c r="H32" s="93">
        <f>SUM(H33:H34)</f>
        <v>19000000000</v>
      </c>
      <c r="I32" s="93">
        <f>SUM(I33:I34)</f>
        <v>800329407</v>
      </c>
      <c r="J32" s="94">
        <f t="shared" si="0"/>
        <v>4.2122600368421054E-2</v>
      </c>
      <c r="K32" s="93">
        <f>SUM(K33:K34)</f>
        <v>18199670593</v>
      </c>
      <c r="L32" s="93">
        <f>SUM(L33:L34)</f>
        <v>0</v>
      </c>
      <c r="M32" s="94">
        <f t="shared" si="1"/>
        <v>0</v>
      </c>
      <c r="N32" s="93">
        <f t="shared" si="2"/>
        <v>800329407</v>
      </c>
      <c r="O32" s="93">
        <f>SUM(O33:O34)</f>
        <v>0</v>
      </c>
      <c r="P32" s="95">
        <f t="shared" si="3"/>
        <v>0</v>
      </c>
      <c r="Q32" s="93">
        <f>SUM(Q33:Q34)</f>
        <v>0</v>
      </c>
      <c r="R32" s="95">
        <f t="shared" si="4"/>
        <v>0</v>
      </c>
    </row>
    <row r="33" spans="1:18" ht="31.5" customHeight="1">
      <c r="A33" s="62" t="s">
        <v>64</v>
      </c>
      <c r="B33" s="63" t="s">
        <v>74</v>
      </c>
      <c r="C33" s="63" t="s">
        <v>66</v>
      </c>
      <c r="D33" s="63" t="s">
        <v>75</v>
      </c>
      <c r="E33" s="63"/>
      <c r="F33" s="63" t="s">
        <v>38</v>
      </c>
      <c r="G33" s="139" t="s">
        <v>76</v>
      </c>
      <c r="H33" s="112">
        <f>SUMIFS(archivo!$T$5:$T$36,archivo!$D$5:$D$36,$A33,archivo!$E$5:$E$36,$B33,archivo!$F$5:$F$36,Ejec!$C33,archivo!$G$5:$G$36,Ejec!$D33,archivo!$H$5:$H$36,Ejec!$E33,archivo!$N$5:$N$36,Ejec!$F33)</f>
        <v>4000000000</v>
      </c>
      <c r="I33" s="112">
        <f>SUMIFS(archivo!$V$5:$V$36,archivo!$D$5:$D$36,$A33,archivo!$E$5:$E$36,$B33,archivo!$F$5:$F$36,Ejec!$C33,archivo!$G$5:$G$36,Ejec!$D33,archivo!$H$5:$H$36,Ejec!$E33,archivo!$N$5:$N$36,Ejec!$F33)</f>
        <v>629162775</v>
      </c>
      <c r="J33" s="110">
        <f t="shared" si="0"/>
        <v>0.15729069374999999</v>
      </c>
      <c r="K33" s="112">
        <f>SUMIFS(archivo!$W$5:$W$36,archivo!$D$5:$D$36,$A33,archivo!$E$5:$E$36,$B33,archivo!$F$5:$F$36,Ejec!$C33,archivo!$G$5:$G$36,Ejec!$D33,archivo!$H$5:$H$36,Ejec!$E33,archivo!$N$5:$N$36,Ejec!$F33)</f>
        <v>3370837225</v>
      </c>
      <c r="L33" s="112">
        <f>SUMIFS(archivo!$X$5:$X$36,archivo!$D$5:$D$36,$A33,archivo!$E$5:$E$36,$B33,archivo!$F$5:$F$36,Ejec!$C33,archivo!$G$5:$G$36,Ejec!$D33,archivo!$H$5:$H$36,Ejec!$E33,archivo!$N$5:$N$36,Ejec!$F33)</f>
        <v>0</v>
      </c>
      <c r="M33" s="110">
        <f t="shared" si="1"/>
        <v>0</v>
      </c>
      <c r="N33" s="112">
        <f t="shared" si="2"/>
        <v>629162775</v>
      </c>
      <c r="O33" s="112">
        <f>SUMIFS(archivo!$Y$5:$Y$36,archivo!$D$5:$D$36,$A33,archivo!$E$5:$E$36,$B33,archivo!$F$5:$F$36,Ejec!$C33,archivo!$G$5:$G$36,Ejec!$D33,archivo!$H$5:$H$36,Ejec!$E33,archivo!$N$5:$N$36,Ejec!$F33)</f>
        <v>0</v>
      </c>
      <c r="P33" s="113">
        <f t="shared" si="3"/>
        <v>0</v>
      </c>
      <c r="Q33" s="112">
        <f>SUMIFS(archivo!$AA$5:$AA$36,archivo!$D$5:$D$36,$A33,archivo!$E$5:$E$36,$B33,archivo!$F$5:$F$36,Ejec!$C33,archivo!$G$5:$G$36,Ejec!$D33,archivo!$H$5:$H$36,Ejec!$E33,archivo!$N$5:$N$36,Ejec!$F33)</f>
        <v>0</v>
      </c>
      <c r="R33" s="113">
        <f t="shared" si="4"/>
        <v>0</v>
      </c>
    </row>
    <row r="34" spans="1:18" ht="31.5" customHeight="1" thickBot="1">
      <c r="A34" s="68" t="s">
        <v>64</v>
      </c>
      <c r="B34" s="69" t="s">
        <v>74</v>
      </c>
      <c r="C34" s="69" t="s">
        <v>66</v>
      </c>
      <c r="D34" s="69" t="s">
        <v>75</v>
      </c>
      <c r="E34" s="69"/>
      <c r="F34" s="69" t="s">
        <v>50</v>
      </c>
      <c r="G34" s="150"/>
      <c r="H34" s="89">
        <f>SUMIFS(archivo!$T$5:$T$36,archivo!$D$5:$D$36,$A34,archivo!$E$5:$E$36,$B34,archivo!$F$5:$F$36,Ejec!$C34,archivo!$G$5:$G$36,Ejec!$D34,archivo!$H$5:$H$36,Ejec!$E34,archivo!$N$5:$N$36,Ejec!$F34)</f>
        <v>15000000000</v>
      </c>
      <c r="I34" s="89">
        <f>SUMIFS(archivo!$V$5:$V$36,archivo!$D$5:$D$36,$A34,archivo!$E$5:$E$36,$B34,archivo!$F$5:$F$36,Ejec!$C34,archivo!$G$5:$G$36,Ejec!$D34,archivo!$H$5:$H$36,Ejec!$E34,archivo!$N$5:$N$36,Ejec!$F34)</f>
        <v>171166632</v>
      </c>
      <c r="J34" s="90">
        <f t="shared" si="0"/>
        <v>1.14111088E-2</v>
      </c>
      <c r="K34" s="89">
        <f>SUMIFS(archivo!$W$5:$W$36,archivo!$D$5:$D$36,$A34,archivo!$E$5:$E$36,$B34,archivo!$F$5:$F$36,Ejec!$C34,archivo!$G$5:$G$36,Ejec!$D34,archivo!$H$5:$H$36,Ejec!$E34,archivo!$N$5:$N$36,Ejec!$F34)</f>
        <v>14828833368</v>
      </c>
      <c r="L34" s="89">
        <f>SUMIFS(archivo!$X$5:$X$36,archivo!$D$5:$D$36,$A34,archivo!$E$5:$E$36,$B34,archivo!$F$5:$F$36,Ejec!$C34,archivo!$G$5:$G$36,Ejec!$D34,archivo!$H$5:$H$36,Ejec!$E34,archivo!$N$5:$N$36,Ejec!$F34)</f>
        <v>0</v>
      </c>
      <c r="M34" s="90">
        <f t="shared" si="1"/>
        <v>0</v>
      </c>
      <c r="N34" s="89">
        <f t="shared" si="2"/>
        <v>171166632</v>
      </c>
      <c r="O34" s="89">
        <f>SUMIFS(archivo!$Y$5:$Y$36,archivo!$D$5:$D$36,$A34,archivo!$E$5:$E$36,$B34,archivo!$F$5:$F$36,Ejec!$C34,archivo!$G$5:$G$36,Ejec!$D34,archivo!$H$5:$H$36,Ejec!$E34,archivo!$N$5:$N$36,Ejec!$F34)</f>
        <v>0</v>
      </c>
      <c r="P34" s="91">
        <f t="shared" si="3"/>
        <v>0</v>
      </c>
      <c r="Q34" s="89">
        <f>SUMIFS(archivo!$AA$5:$AA$36,archivo!$D$5:$D$36,$A34,archivo!$E$5:$E$36,$B34,archivo!$F$5:$F$36,Ejec!$C34,archivo!$G$5:$G$36,Ejec!$D34,archivo!$H$5:$H$36,Ejec!$E34,archivo!$N$5:$N$36,Ejec!$F34)</f>
        <v>0</v>
      </c>
      <c r="R34" s="91">
        <f t="shared" si="4"/>
        <v>0</v>
      </c>
    </row>
    <row r="35" spans="1:18" ht="20.25" customHeight="1" thickBot="1">
      <c r="A35" s="76" t="s">
        <v>146</v>
      </c>
      <c r="B35" s="76"/>
      <c r="C35" s="76"/>
      <c r="D35" s="76"/>
      <c r="E35" s="76"/>
      <c r="F35" s="76"/>
      <c r="G35" s="76"/>
      <c r="H35" s="93">
        <f>SUM(H36:H39)</f>
        <v>103087415428</v>
      </c>
      <c r="I35" s="93">
        <f>SUM(I36:I39)</f>
        <v>1082710191</v>
      </c>
      <c r="J35" s="94">
        <f t="shared" si="0"/>
        <v>1.0502835739016118E-2</v>
      </c>
      <c r="K35" s="93">
        <f>SUM(K36:K39)</f>
        <v>102004705237</v>
      </c>
      <c r="L35" s="93">
        <f>SUM(L36:L39)</f>
        <v>153369365</v>
      </c>
      <c r="M35" s="94">
        <f t="shared" si="1"/>
        <v>1.4877603086976097E-3</v>
      </c>
      <c r="N35" s="93">
        <f t="shared" si="2"/>
        <v>929340826</v>
      </c>
      <c r="O35" s="93">
        <f>SUM(O36:O39)</f>
        <v>0</v>
      </c>
      <c r="P35" s="95">
        <f t="shared" si="3"/>
        <v>0</v>
      </c>
      <c r="Q35" s="93">
        <f>SUM(Q36:Q39)</f>
        <v>0</v>
      </c>
      <c r="R35" s="95">
        <f t="shared" si="4"/>
        <v>0</v>
      </c>
    </row>
    <row r="36" spans="1:18" ht="21.75" customHeight="1">
      <c r="A36" s="62" t="s">
        <v>64</v>
      </c>
      <c r="B36" s="63" t="s">
        <v>78</v>
      </c>
      <c r="C36" s="63" t="s">
        <v>66</v>
      </c>
      <c r="D36" s="63" t="s">
        <v>75</v>
      </c>
      <c r="E36" s="63"/>
      <c r="F36" s="63" t="s">
        <v>38</v>
      </c>
      <c r="G36" s="139" t="s">
        <v>79</v>
      </c>
      <c r="H36" s="112">
        <f>SUMIFS(archivo!$T$5:$T$36,archivo!$D$5:$D$36,$A36,archivo!$E$5:$E$36,$B36,archivo!$F$5:$F$36,Ejec!$C36,archivo!$G$5:$G$36,Ejec!$D36,archivo!$H$5:$H$36,Ejec!$E36,archivo!$N$5:$N$36,Ejec!$F36)</f>
        <v>7659826508</v>
      </c>
      <c r="I36" s="112">
        <f>SUMIFS(archivo!$V$5:$V$36,archivo!$D$5:$D$36,$A36,archivo!$E$5:$E$36,$B36,archivo!$F$5:$F$36,Ejec!$C36,archivo!$G$5:$G$36,Ejec!$D36,archivo!$H$5:$H$36,Ejec!$E36,archivo!$N$5:$N$36,Ejec!$F36)</f>
        <v>153369365</v>
      </c>
      <c r="J36" s="110">
        <f t="shared" si="0"/>
        <v>2.0022563806088751E-2</v>
      </c>
      <c r="K36" s="112">
        <f>SUMIFS(archivo!$W$5:$W$36,archivo!$D$5:$D$36,$A36,archivo!$E$5:$E$36,$B36,archivo!$F$5:$F$36,Ejec!$C36,archivo!$G$5:$G$36,Ejec!$D36,archivo!$H$5:$H$36,Ejec!$E36,archivo!$N$5:$N$36,Ejec!$F36)</f>
        <v>7506457143</v>
      </c>
      <c r="L36" s="112">
        <f>SUMIFS(archivo!$X$5:$X$36,archivo!$D$5:$D$36,$A36,archivo!$E$5:$E$36,$B36,archivo!$F$5:$F$36,Ejec!$C36,archivo!$G$5:$G$36,Ejec!$D36,archivo!$H$5:$H$36,Ejec!$E36,archivo!$N$5:$N$36,Ejec!$F36)</f>
        <v>153369365</v>
      </c>
      <c r="M36" s="110">
        <f t="shared" si="1"/>
        <v>2.0022563806088751E-2</v>
      </c>
      <c r="N36" s="112">
        <f t="shared" si="2"/>
        <v>0</v>
      </c>
      <c r="O36" s="112">
        <f>SUMIFS(archivo!$Y$5:$Y$36,archivo!$D$5:$D$36,$A36,archivo!$E$5:$E$36,$B36,archivo!$F$5:$F$36,Ejec!$C36,archivo!$G$5:$G$36,Ejec!$D36,archivo!$H$5:$H$36,Ejec!$E36,archivo!$N$5:$N$36,Ejec!$F36)</f>
        <v>0</v>
      </c>
      <c r="P36" s="113">
        <f t="shared" si="3"/>
        <v>0</v>
      </c>
      <c r="Q36" s="112">
        <f>SUMIFS(archivo!$AA$5:$AA$36,archivo!$D$5:$D$36,$A36,archivo!$E$5:$E$36,$B36,archivo!$F$5:$F$36,Ejec!$C36,archivo!$G$5:$G$36,Ejec!$D36,archivo!$H$5:$H$36,Ejec!$E36,archivo!$N$5:$N$36,Ejec!$F36)</f>
        <v>0</v>
      </c>
      <c r="R36" s="113">
        <f t="shared" si="4"/>
        <v>0</v>
      </c>
    </row>
    <row r="37" spans="1:18" ht="21.75" customHeight="1">
      <c r="A37" s="65" t="s">
        <v>64</v>
      </c>
      <c r="B37" s="66" t="s">
        <v>78</v>
      </c>
      <c r="C37" s="66" t="s">
        <v>66</v>
      </c>
      <c r="D37" s="66" t="s">
        <v>75</v>
      </c>
      <c r="E37" s="66"/>
      <c r="F37" s="66" t="s">
        <v>68</v>
      </c>
      <c r="G37" s="151"/>
      <c r="H37" s="85">
        <f>SUMIFS(archivo!$T$5:$T$36,archivo!$D$5:$D$36,$A37,archivo!$E$5:$E$36,$B37,archivo!$F$5:$F$36,Ejec!$C37,archivo!$G$5:$G$36,Ejec!$D37,archivo!$H$5:$H$36,Ejec!$E37,archivo!$N$5:$N$36,Ejec!$F37)</f>
        <v>8000000000</v>
      </c>
      <c r="I37" s="85">
        <f>SUMIFS(archivo!$V$5:$V$36,archivo!$D$5:$D$36,$A37,archivo!$E$5:$E$36,$B37,archivo!$F$5:$F$36,Ejec!$C37,archivo!$G$5:$G$36,Ejec!$D37,archivo!$H$5:$H$36,Ejec!$E37,archivo!$N$5:$N$36,Ejec!$F37)</f>
        <v>650000</v>
      </c>
      <c r="J37" s="86">
        <f t="shared" si="0"/>
        <v>8.1249999999999996E-5</v>
      </c>
      <c r="K37" s="85">
        <f>SUMIFS(archivo!$W$5:$W$36,archivo!$D$5:$D$36,$A37,archivo!$E$5:$E$36,$B37,archivo!$F$5:$F$36,Ejec!$C37,archivo!$G$5:$G$36,Ejec!$D37,archivo!$H$5:$H$36,Ejec!$E37,archivo!$N$5:$N$36,Ejec!$F37)</f>
        <v>7999350000</v>
      </c>
      <c r="L37" s="85">
        <f>SUMIFS(archivo!$X$5:$X$36,archivo!$D$5:$D$36,$A37,archivo!$E$5:$E$36,$B37,archivo!$F$5:$F$36,Ejec!$C37,archivo!$G$5:$G$36,Ejec!$D37,archivo!$H$5:$H$36,Ejec!$E37,archivo!$N$5:$N$36,Ejec!$F37)</f>
        <v>0</v>
      </c>
      <c r="M37" s="86">
        <f t="shared" si="1"/>
        <v>0</v>
      </c>
      <c r="N37" s="85">
        <f t="shared" si="2"/>
        <v>650000</v>
      </c>
      <c r="O37" s="85">
        <f>SUMIFS(archivo!$Y$5:$Y$36,archivo!$D$5:$D$36,$A37,archivo!$E$5:$E$36,$B37,archivo!$F$5:$F$36,Ejec!$C37,archivo!$G$5:$G$36,Ejec!$D37,archivo!$H$5:$H$36,Ejec!$E37,archivo!$N$5:$N$36,Ejec!$F37)</f>
        <v>0</v>
      </c>
      <c r="P37" s="87">
        <f t="shared" si="3"/>
        <v>0</v>
      </c>
      <c r="Q37" s="85">
        <f>SUMIFS(archivo!$AA$5:$AA$36,archivo!$D$5:$D$36,$A37,archivo!$E$5:$E$36,$B37,archivo!$F$5:$F$36,Ejec!$C37,archivo!$G$5:$G$36,Ejec!$D37,archivo!$H$5:$H$36,Ejec!$E37,archivo!$N$5:$N$36,Ejec!$F37)</f>
        <v>0</v>
      </c>
      <c r="R37" s="87">
        <f t="shared" si="4"/>
        <v>0</v>
      </c>
    </row>
    <row r="38" spans="1:18" ht="21.75" customHeight="1">
      <c r="A38" s="65" t="s">
        <v>64</v>
      </c>
      <c r="B38" s="66" t="s">
        <v>78</v>
      </c>
      <c r="C38" s="66" t="s">
        <v>66</v>
      </c>
      <c r="D38" s="66" t="s">
        <v>75</v>
      </c>
      <c r="E38" s="66"/>
      <c r="F38" s="66" t="s">
        <v>126</v>
      </c>
      <c r="G38" s="151"/>
      <c r="H38" s="85">
        <f>SUMIFS(archivo!$T$5:$T$36,archivo!$D$5:$D$36,$A38,archivo!$E$5:$E$36,$B38,archivo!$F$5:$F$36,Ejec!$C38,archivo!$G$5:$G$36,Ejec!$D38,archivo!$H$5:$H$36,Ejec!$E38,archivo!$N$5:$N$36,Ejec!$F38)</f>
        <v>56125588920</v>
      </c>
      <c r="I38" s="85">
        <f>SUMIFS(archivo!$V$5:$V$36,archivo!$D$5:$D$36,$A38,archivo!$E$5:$E$36,$B38,archivo!$F$5:$F$36,Ejec!$C38,archivo!$G$5:$G$36,Ejec!$D38,archivo!$H$5:$H$36,Ejec!$E38,archivo!$N$5:$N$36,Ejec!$F38)</f>
        <v>0</v>
      </c>
      <c r="J38" s="86">
        <f t="shared" si="0"/>
        <v>0</v>
      </c>
      <c r="K38" s="85">
        <f>SUMIFS(archivo!$W$5:$W$36,archivo!$D$5:$D$36,$A38,archivo!$E$5:$E$36,$B38,archivo!$F$5:$F$36,Ejec!$C38,archivo!$G$5:$G$36,Ejec!$D38,archivo!$H$5:$H$36,Ejec!$E38,archivo!$N$5:$N$36,Ejec!$F38)</f>
        <v>56125588920</v>
      </c>
      <c r="L38" s="85">
        <f>SUMIFS(archivo!$X$5:$X$36,archivo!$D$5:$D$36,$A38,archivo!$E$5:$E$36,$B38,archivo!$F$5:$F$36,Ejec!$C38,archivo!$G$5:$G$36,Ejec!$D38,archivo!$H$5:$H$36,Ejec!$E38,archivo!$N$5:$N$36,Ejec!$F38)</f>
        <v>0</v>
      </c>
      <c r="M38" s="86">
        <f t="shared" si="1"/>
        <v>0</v>
      </c>
      <c r="N38" s="85">
        <f t="shared" si="2"/>
        <v>0</v>
      </c>
      <c r="O38" s="85">
        <f>SUMIFS(archivo!$Y$5:$Y$36,archivo!$D$5:$D$36,$A38,archivo!$E$5:$E$36,$B38,archivo!$F$5:$F$36,Ejec!$C38,archivo!$G$5:$G$36,Ejec!$D38,archivo!$H$5:$H$36,Ejec!$E38,archivo!$N$5:$N$36,Ejec!$F38)</f>
        <v>0</v>
      </c>
      <c r="P38" s="87">
        <f t="shared" si="3"/>
        <v>0</v>
      </c>
      <c r="Q38" s="85">
        <f>SUMIFS(archivo!$AA$5:$AA$36,archivo!$D$5:$D$36,$A38,archivo!$E$5:$E$36,$B38,archivo!$F$5:$F$36,Ejec!$C38,archivo!$G$5:$G$36,Ejec!$D38,archivo!$H$5:$H$36,Ejec!$E38,archivo!$N$5:$N$36,Ejec!$F38)</f>
        <v>0</v>
      </c>
      <c r="R38" s="87">
        <f t="shared" si="4"/>
        <v>0</v>
      </c>
    </row>
    <row r="39" spans="1:18" ht="21.75" customHeight="1" thickBot="1">
      <c r="A39" s="68" t="s">
        <v>64</v>
      </c>
      <c r="B39" s="69" t="s">
        <v>78</v>
      </c>
      <c r="C39" s="69" t="s">
        <v>66</v>
      </c>
      <c r="D39" s="69" t="s">
        <v>75</v>
      </c>
      <c r="E39" s="69"/>
      <c r="F39" s="69" t="s">
        <v>50</v>
      </c>
      <c r="G39" s="150"/>
      <c r="H39" s="89">
        <f>SUMIFS(archivo!$T$5:$T$36,archivo!$D$5:$D$36,$A39,archivo!$E$5:$E$36,$B39,archivo!$F$5:$F$36,Ejec!$C39,archivo!$G$5:$G$36,Ejec!$D39,archivo!$H$5:$H$36,Ejec!$E39,archivo!$N$5:$N$36,Ejec!$F39)</f>
        <v>31302000000</v>
      </c>
      <c r="I39" s="89">
        <f>SUMIFS(archivo!$V$5:$V$36,archivo!$D$5:$D$36,$A39,archivo!$E$5:$E$36,$B39,archivo!$F$5:$F$36,Ejec!$C39,archivo!$G$5:$G$36,Ejec!$D39,archivo!$H$5:$H$36,Ejec!$E39,archivo!$N$5:$N$36,Ejec!$F39)</f>
        <v>928690826</v>
      </c>
      <c r="J39" s="90">
        <f t="shared" si="0"/>
        <v>2.9668737652546164E-2</v>
      </c>
      <c r="K39" s="89">
        <f>SUMIFS(archivo!$W$5:$W$36,archivo!$D$5:$D$36,$A39,archivo!$E$5:$E$36,$B39,archivo!$F$5:$F$36,Ejec!$C39,archivo!$G$5:$G$36,Ejec!$D39,archivo!$H$5:$H$36,Ejec!$E39,archivo!$N$5:$N$36,Ejec!$F39)</f>
        <v>30373309174</v>
      </c>
      <c r="L39" s="89">
        <f>SUMIFS(archivo!$X$5:$X$36,archivo!$D$5:$D$36,$A39,archivo!$E$5:$E$36,$B39,archivo!$F$5:$F$36,Ejec!$C39,archivo!$G$5:$G$36,Ejec!$D39,archivo!$H$5:$H$36,Ejec!$E39,archivo!$N$5:$N$36,Ejec!$F39)</f>
        <v>0</v>
      </c>
      <c r="M39" s="90">
        <f t="shared" si="1"/>
        <v>0</v>
      </c>
      <c r="N39" s="89">
        <f t="shared" si="2"/>
        <v>928690826</v>
      </c>
      <c r="O39" s="89">
        <f>SUMIFS(archivo!$Y$5:$Y$36,archivo!$D$5:$D$36,$A39,archivo!$E$5:$E$36,$B39,archivo!$F$5:$F$36,Ejec!$C39,archivo!$G$5:$G$36,Ejec!$D39,archivo!$H$5:$H$36,Ejec!$E39,archivo!$N$5:$N$36,Ejec!$F39)</f>
        <v>0</v>
      </c>
      <c r="P39" s="91">
        <f t="shared" si="3"/>
        <v>0</v>
      </c>
      <c r="Q39" s="89">
        <f>SUMIFS(archivo!$AA$5:$AA$36,archivo!$D$5:$D$36,$A39,archivo!$E$5:$E$36,$B39,archivo!$F$5:$F$36,Ejec!$C39,archivo!$G$5:$G$36,Ejec!$D39,archivo!$H$5:$H$36,Ejec!$E39,archivo!$N$5:$N$36,Ejec!$F39)</f>
        <v>0</v>
      </c>
      <c r="R39" s="91">
        <f t="shared" si="4"/>
        <v>0</v>
      </c>
    </row>
    <row r="40" spans="1:18" ht="21" customHeight="1" thickBot="1">
      <c r="A40" s="76" t="s">
        <v>147</v>
      </c>
      <c r="B40" s="76"/>
      <c r="C40" s="76"/>
      <c r="D40" s="76"/>
      <c r="E40" s="76"/>
      <c r="F40" s="76"/>
      <c r="G40" s="76"/>
      <c r="H40" s="93">
        <f>SUM(H41:H42)</f>
        <v>5000000000</v>
      </c>
      <c r="I40" s="93">
        <f>SUM(I41:I42)</f>
        <v>493754537</v>
      </c>
      <c r="J40" s="94">
        <f t="shared" si="0"/>
        <v>9.8750907400000004E-2</v>
      </c>
      <c r="K40" s="93">
        <f>SUM(K41:K42)</f>
        <v>4506245463</v>
      </c>
      <c r="L40" s="93">
        <f>SUM(L41:L42)</f>
        <v>0</v>
      </c>
      <c r="M40" s="94">
        <f t="shared" si="1"/>
        <v>0</v>
      </c>
      <c r="N40" s="93">
        <f t="shared" si="2"/>
        <v>493754537</v>
      </c>
      <c r="O40" s="93">
        <f>SUM(O41:O42)</f>
        <v>0</v>
      </c>
      <c r="P40" s="95">
        <f t="shared" si="3"/>
        <v>0</v>
      </c>
      <c r="Q40" s="93">
        <f>SUM(Q41:Q42)</f>
        <v>0</v>
      </c>
      <c r="R40" s="95">
        <f t="shared" si="4"/>
        <v>0</v>
      </c>
    </row>
    <row r="41" spans="1:18" ht="31.5" customHeight="1">
      <c r="A41" s="62" t="s">
        <v>64</v>
      </c>
      <c r="B41" s="63" t="s">
        <v>81</v>
      </c>
      <c r="C41" s="63" t="s">
        <v>66</v>
      </c>
      <c r="D41" s="63" t="s">
        <v>82</v>
      </c>
      <c r="E41" s="63"/>
      <c r="F41" s="63" t="s">
        <v>38</v>
      </c>
      <c r="G41" s="139" t="s">
        <v>83</v>
      </c>
      <c r="H41" s="112">
        <f>SUMIFS(archivo!$T$5:$T$36,archivo!$D$5:$D$36,$A41,archivo!$E$5:$E$36,$B41,archivo!$F$5:$F$36,Ejec!$C41,archivo!$G$5:$G$36,Ejec!$D41,archivo!$H$5:$H$36,Ejec!$E41,archivo!$N$5:$N$36,Ejec!$F41)</f>
        <v>2500000000</v>
      </c>
      <c r="I41" s="112">
        <f>SUMIFS(archivo!$V$5:$V$36,archivo!$D$5:$D$36,$A41,archivo!$E$5:$E$36,$B41,archivo!$F$5:$F$36,Ejec!$C41,archivo!$G$5:$G$36,Ejec!$D41,archivo!$H$5:$H$36,Ejec!$E41,archivo!$N$5:$N$36,Ejec!$F41)</f>
        <v>448710686</v>
      </c>
      <c r="J41" s="110">
        <f t="shared" si="0"/>
        <v>0.1794842744</v>
      </c>
      <c r="K41" s="112">
        <f>SUMIFS(archivo!$W$5:$W$36,archivo!$D$5:$D$36,$A41,archivo!$E$5:$E$36,$B41,archivo!$F$5:$F$36,Ejec!$C41,archivo!$G$5:$G$36,Ejec!$D41,archivo!$H$5:$H$36,Ejec!$E41,archivo!$N$5:$N$36,Ejec!$F41)</f>
        <v>2051289314</v>
      </c>
      <c r="L41" s="112">
        <f>SUMIFS(archivo!$X$5:$X$36,archivo!$D$5:$D$36,$A41,archivo!$E$5:$E$36,$B41,archivo!$F$5:$F$36,Ejec!$C41,archivo!$G$5:$G$36,Ejec!$D41,archivo!$H$5:$H$36,Ejec!$E41,archivo!$N$5:$N$36,Ejec!$F41)</f>
        <v>0</v>
      </c>
      <c r="M41" s="110">
        <f t="shared" si="1"/>
        <v>0</v>
      </c>
      <c r="N41" s="112">
        <f t="shared" si="2"/>
        <v>448710686</v>
      </c>
      <c r="O41" s="112">
        <f>SUMIFS(archivo!$Y$5:$Y$36,archivo!$D$5:$D$36,$A41,archivo!$E$5:$E$36,$B41,archivo!$F$5:$F$36,Ejec!$C41,archivo!$G$5:$G$36,Ejec!$D41,archivo!$H$5:$H$36,Ejec!$E41,archivo!$N$5:$N$36,Ejec!$F41)</f>
        <v>0</v>
      </c>
      <c r="P41" s="113">
        <f t="shared" si="3"/>
        <v>0</v>
      </c>
      <c r="Q41" s="112">
        <f>SUMIFS(archivo!$AA$5:$AA$36,archivo!$D$5:$D$36,$A41,archivo!$E$5:$E$36,$B41,archivo!$F$5:$F$36,Ejec!$C41,archivo!$G$5:$G$36,Ejec!$D41,archivo!$H$5:$H$36,Ejec!$E41,archivo!$N$5:$N$36,Ejec!$F41)</f>
        <v>0</v>
      </c>
      <c r="R41" s="113">
        <f t="shared" si="4"/>
        <v>0</v>
      </c>
    </row>
    <row r="42" spans="1:18" ht="31.5" customHeight="1" thickBot="1">
      <c r="A42" s="68" t="s">
        <v>64</v>
      </c>
      <c r="B42" s="69" t="s">
        <v>81</v>
      </c>
      <c r="C42" s="69" t="s">
        <v>66</v>
      </c>
      <c r="D42" s="69" t="s">
        <v>82</v>
      </c>
      <c r="E42" s="69"/>
      <c r="F42" s="69" t="s">
        <v>50</v>
      </c>
      <c r="G42" s="150"/>
      <c r="H42" s="89">
        <f>SUMIFS(archivo!$T$5:$T$36,archivo!$D$5:$D$36,$A42,archivo!$E$5:$E$36,$B42,archivo!$F$5:$F$36,Ejec!$C42,archivo!$G$5:$G$36,Ejec!$D42,archivo!$H$5:$H$36,Ejec!$E42,archivo!$N$5:$N$36,Ejec!$F42)</f>
        <v>2500000000</v>
      </c>
      <c r="I42" s="89">
        <f>SUMIFS(archivo!$V$5:$V$36,archivo!$D$5:$D$36,$A42,archivo!$E$5:$E$36,$B42,archivo!$F$5:$F$36,Ejec!$C42,archivo!$G$5:$G$36,Ejec!$D42,archivo!$H$5:$H$36,Ejec!$E42,archivo!$N$5:$N$36,Ejec!$F42)</f>
        <v>45043851</v>
      </c>
      <c r="J42" s="90">
        <f t="shared" si="0"/>
        <v>1.80175404E-2</v>
      </c>
      <c r="K42" s="89">
        <f>SUMIFS(archivo!$W$5:$W$36,archivo!$D$5:$D$36,$A42,archivo!$E$5:$E$36,$B42,archivo!$F$5:$F$36,Ejec!$C42,archivo!$G$5:$G$36,Ejec!$D42,archivo!$H$5:$H$36,Ejec!$E42,archivo!$N$5:$N$36,Ejec!$F42)</f>
        <v>2454956149</v>
      </c>
      <c r="L42" s="89">
        <f>SUMIFS(archivo!$X$5:$X$36,archivo!$D$5:$D$36,$A42,archivo!$E$5:$E$36,$B42,archivo!$F$5:$F$36,Ejec!$C42,archivo!$G$5:$G$36,Ejec!$D42,archivo!$H$5:$H$36,Ejec!$E42,archivo!$N$5:$N$36,Ejec!$F42)</f>
        <v>0</v>
      </c>
      <c r="M42" s="90">
        <f t="shared" si="1"/>
        <v>0</v>
      </c>
      <c r="N42" s="89">
        <f t="shared" si="2"/>
        <v>45043851</v>
      </c>
      <c r="O42" s="89">
        <f>SUMIFS(archivo!$Y$5:$Y$36,archivo!$D$5:$D$36,$A42,archivo!$E$5:$E$36,$B42,archivo!$F$5:$F$36,Ejec!$C42,archivo!$G$5:$G$36,Ejec!$D42,archivo!$H$5:$H$36,Ejec!$E42,archivo!$N$5:$N$36,Ejec!$F42)</f>
        <v>0</v>
      </c>
      <c r="P42" s="91">
        <f t="shared" si="3"/>
        <v>0</v>
      </c>
      <c r="Q42" s="89">
        <f>SUMIFS(archivo!$AA$5:$AA$36,archivo!$D$5:$D$36,$A42,archivo!$E$5:$E$36,$B42,archivo!$F$5:$F$36,Ejec!$C42,archivo!$G$5:$G$36,Ejec!$D42,archivo!$H$5:$H$36,Ejec!$E42,archivo!$N$5:$N$36,Ejec!$F42)</f>
        <v>0</v>
      </c>
      <c r="R42" s="91">
        <f t="shared" si="4"/>
        <v>0</v>
      </c>
    </row>
    <row r="43" spans="1:18" ht="20.25" customHeight="1" thickBot="1">
      <c r="A43" s="76" t="s">
        <v>105</v>
      </c>
      <c r="B43" s="76"/>
      <c r="C43" s="76"/>
      <c r="D43" s="76"/>
      <c r="E43" s="76"/>
      <c r="F43" s="76"/>
      <c r="G43" s="76"/>
      <c r="H43" s="93">
        <f>SUM(H44:H48)</f>
        <v>20370000000</v>
      </c>
      <c r="I43" s="93">
        <f>SUM(I44:I48)</f>
        <v>3778748520.3800001</v>
      </c>
      <c r="J43" s="94">
        <f t="shared" si="0"/>
        <v>0.18550557291998038</v>
      </c>
      <c r="K43" s="93">
        <f>SUM(K44:K48)</f>
        <v>16591251479.619999</v>
      </c>
      <c r="L43" s="93">
        <f>SUM(L44:L48)</f>
        <v>1109960305.3800001</v>
      </c>
      <c r="M43" s="94">
        <f t="shared" si="1"/>
        <v>5.4489951172312229E-2</v>
      </c>
      <c r="N43" s="93">
        <f t="shared" si="2"/>
        <v>2668788215</v>
      </c>
      <c r="O43" s="93">
        <f>SUM(O44:O48)</f>
        <v>0</v>
      </c>
      <c r="P43" s="95">
        <f t="shared" si="3"/>
        <v>0</v>
      </c>
      <c r="Q43" s="93">
        <f>SUM(Q44:Q48)</f>
        <v>0</v>
      </c>
      <c r="R43" s="95">
        <f t="shared" si="4"/>
        <v>0</v>
      </c>
    </row>
    <row r="44" spans="1:18" ht="30.75" customHeight="1">
      <c r="A44" s="62" t="s">
        <v>64</v>
      </c>
      <c r="B44" s="63" t="s">
        <v>85</v>
      </c>
      <c r="C44" s="63" t="s">
        <v>66</v>
      </c>
      <c r="D44" s="63" t="s">
        <v>86</v>
      </c>
      <c r="E44" s="63"/>
      <c r="F44" s="63" t="s">
        <v>38</v>
      </c>
      <c r="G44" s="139" t="s">
        <v>87</v>
      </c>
      <c r="H44" s="112">
        <f>SUMIFS(archivo!$T$5:$T$36,archivo!$D$5:$D$36,$A44,archivo!$E$5:$E$36,$B44,archivo!$F$5:$F$36,Ejec!$C44,archivo!$G$5:$G$36,Ejec!$D44,archivo!$H$5:$H$36,Ejec!$E44,archivo!$N$5:$N$36,Ejec!$F44)</f>
        <v>7600000000</v>
      </c>
      <c r="I44" s="112">
        <f>SUMIFS(archivo!$V$5:$V$36,archivo!$D$5:$D$36,$A44,archivo!$E$5:$E$36,$B44,archivo!$F$5:$F$36,Ejec!$C44,archivo!$G$5:$G$36,Ejec!$D44,archivo!$H$5:$H$36,Ejec!$E44,archivo!$N$5:$N$36,Ejec!$F44)</f>
        <v>3397568435.8800001</v>
      </c>
      <c r="J44" s="110">
        <f t="shared" si="0"/>
        <v>0.44704847840526318</v>
      </c>
      <c r="K44" s="112">
        <f>SUMIFS(archivo!$W$5:$W$36,archivo!$D$5:$D$36,$A44,archivo!$E$5:$E$36,$B44,archivo!$F$5:$F$36,Ejec!$C44,archivo!$G$5:$G$36,Ejec!$D44,archivo!$H$5:$H$36,Ejec!$E44,archivo!$N$5:$N$36,Ejec!$F44)</f>
        <v>4202431564.1199999</v>
      </c>
      <c r="L44" s="112">
        <f>SUMIFS(archivo!$X$5:$X$36,archivo!$D$5:$D$36,$A44,archivo!$E$5:$E$36,$B44,archivo!$F$5:$F$36,Ejec!$C44,archivo!$G$5:$G$36,Ejec!$D44,archivo!$H$5:$H$36,Ejec!$E44,archivo!$N$5:$N$36,Ejec!$F44)</f>
        <v>1091305443.8800001</v>
      </c>
      <c r="M44" s="110">
        <f t="shared" si="1"/>
        <v>0.14359282156315792</v>
      </c>
      <c r="N44" s="112">
        <f t="shared" si="2"/>
        <v>2306262992</v>
      </c>
      <c r="O44" s="112">
        <f>SUMIFS(archivo!$Y$5:$Y$36,archivo!$D$5:$D$36,$A44,archivo!$E$5:$E$36,$B44,archivo!$F$5:$F$36,Ejec!$C44,archivo!$G$5:$G$36,Ejec!$D44,archivo!$H$5:$H$36,Ejec!$E44,archivo!$N$5:$N$36,Ejec!$F44)</f>
        <v>0</v>
      </c>
      <c r="P44" s="113">
        <f t="shared" si="3"/>
        <v>0</v>
      </c>
      <c r="Q44" s="112">
        <f>SUMIFS(archivo!$AA$5:$AA$36,archivo!$D$5:$D$36,$A44,archivo!$E$5:$E$36,$B44,archivo!$F$5:$F$36,Ejec!$C44,archivo!$G$5:$G$36,Ejec!$D44,archivo!$H$5:$H$36,Ejec!$E44,archivo!$N$5:$N$36,Ejec!$F44)</f>
        <v>0</v>
      </c>
      <c r="R44" s="113">
        <f t="shared" si="4"/>
        <v>0</v>
      </c>
    </row>
    <row r="45" spans="1:18" ht="30.75" customHeight="1">
      <c r="A45" s="65" t="s">
        <v>64</v>
      </c>
      <c r="B45" s="66" t="s">
        <v>85</v>
      </c>
      <c r="C45" s="66" t="s">
        <v>66</v>
      </c>
      <c r="D45" s="66" t="s">
        <v>86</v>
      </c>
      <c r="E45" s="66"/>
      <c r="F45" s="66" t="s">
        <v>50</v>
      </c>
      <c r="G45" s="140"/>
      <c r="H45" s="85">
        <f>SUMIFS(archivo!$T$5:$T$36,archivo!$D$5:$D$36,$A45,archivo!$E$5:$E$36,$B45,archivo!$F$5:$F$36,Ejec!$C45,archivo!$G$5:$G$36,Ejec!$D45,archivo!$H$5:$H$36,Ejec!$E45,archivo!$N$5:$N$36,Ejec!$F45)</f>
        <v>6000000000</v>
      </c>
      <c r="I45" s="85">
        <f>SUMIFS(archivo!$V$5:$V$36,archivo!$D$5:$D$36,$A45,archivo!$E$5:$E$36,$B45,archivo!$F$5:$F$36,Ejec!$C45,archivo!$G$5:$G$36,Ejec!$D45,archivo!$H$5:$H$36,Ejec!$E45,archivo!$N$5:$N$36,Ejec!$F45)</f>
        <v>183508646</v>
      </c>
      <c r="J45" s="86">
        <f t="shared" si="0"/>
        <v>3.0584774333333332E-2</v>
      </c>
      <c r="K45" s="85">
        <f>SUMIFS(archivo!$W$5:$W$36,archivo!$D$5:$D$36,$A45,archivo!$E$5:$E$36,$B45,archivo!$F$5:$F$36,Ejec!$C45,archivo!$G$5:$G$36,Ejec!$D45,archivo!$H$5:$H$36,Ejec!$E45,archivo!$N$5:$N$36,Ejec!$F45)</f>
        <v>5816491354</v>
      </c>
      <c r="L45" s="85">
        <f>SUMIFS(archivo!$X$5:$X$36,archivo!$D$5:$D$36,$A45,archivo!$E$5:$E$36,$B45,archivo!$F$5:$F$36,Ejec!$C45,archivo!$G$5:$G$36,Ejec!$D45,archivo!$H$5:$H$36,Ejec!$E45,archivo!$N$5:$N$36,Ejec!$F45)</f>
        <v>0</v>
      </c>
      <c r="M45" s="86">
        <f t="shared" si="1"/>
        <v>0</v>
      </c>
      <c r="N45" s="85">
        <f t="shared" si="2"/>
        <v>183508646</v>
      </c>
      <c r="O45" s="85">
        <f>SUMIFS(archivo!$Y$5:$Y$36,archivo!$D$5:$D$36,$A45,archivo!$E$5:$E$36,$B45,archivo!$F$5:$F$36,Ejec!$C45,archivo!$G$5:$G$36,Ejec!$D45,archivo!$H$5:$H$36,Ejec!$E45,archivo!$N$5:$N$36,Ejec!$F45)</f>
        <v>0</v>
      </c>
      <c r="P45" s="87">
        <f t="shared" si="3"/>
        <v>0</v>
      </c>
      <c r="Q45" s="85">
        <f>SUMIFS(archivo!$AA$5:$AA$36,archivo!$D$5:$D$36,$A45,archivo!$E$5:$E$36,$B45,archivo!$F$5:$F$36,Ejec!$C45,archivo!$G$5:$G$36,Ejec!$D45,archivo!$H$5:$H$36,Ejec!$E45,archivo!$N$5:$N$36,Ejec!$F45)</f>
        <v>0</v>
      </c>
      <c r="R45" s="87">
        <f t="shared" si="4"/>
        <v>0</v>
      </c>
    </row>
    <row r="46" spans="1:18" ht="29.25" customHeight="1">
      <c r="A46" s="65" t="s">
        <v>64</v>
      </c>
      <c r="B46" s="66" t="s">
        <v>85</v>
      </c>
      <c r="C46" s="66" t="s">
        <v>66</v>
      </c>
      <c r="D46" s="66" t="s">
        <v>89</v>
      </c>
      <c r="E46" s="66"/>
      <c r="F46" s="66" t="s">
        <v>38</v>
      </c>
      <c r="G46" s="149" t="s">
        <v>90</v>
      </c>
      <c r="H46" s="85">
        <f>SUMIFS(archivo!$T$5:$T$36,archivo!$D$5:$D$36,$A46,archivo!$E$5:$E$36,$B46,archivo!$F$5:$F$36,Ejec!$C46,archivo!$G$5:$G$36,Ejec!$D46,archivo!$H$5:$H$36,Ejec!$E46,archivo!$N$5:$N$36,Ejec!$F46)</f>
        <v>4600000000</v>
      </c>
      <c r="I46" s="85">
        <f>SUMIFS(archivo!$V$5:$V$36,archivo!$D$5:$D$36,$A46,archivo!$E$5:$E$36,$B46,archivo!$F$5:$F$36,Ejec!$C46,archivo!$G$5:$G$36,Ejec!$D46,archivo!$H$5:$H$36,Ejec!$E46,archivo!$N$5:$N$36,Ejec!$F46)</f>
        <v>193671438.5</v>
      </c>
      <c r="J46" s="86">
        <f t="shared" si="0"/>
        <v>4.2102486630434782E-2</v>
      </c>
      <c r="K46" s="85">
        <f>SUMIFS(archivo!$W$5:$W$36,archivo!$D$5:$D$36,$A46,archivo!$E$5:$E$36,$B46,archivo!$F$5:$F$36,Ejec!$C46,archivo!$G$5:$G$36,Ejec!$D46,archivo!$H$5:$H$36,Ejec!$E46,archivo!$N$5:$N$36,Ejec!$F46)</f>
        <v>4406328561.5</v>
      </c>
      <c r="L46" s="85">
        <f>SUMIFS(archivo!$X$5:$X$36,archivo!$D$5:$D$36,$A46,archivo!$E$5:$E$36,$B46,archivo!$F$5:$F$36,Ejec!$C46,archivo!$G$5:$G$36,Ejec!$D46,archivo!$H$5:$H$36,Ejec!$E46,archivo!$N$5:$N$36,Ejec!$F46)</f>
        <v>18654861.5</v>
      </c>
      <c r="M46" s="86">
        <f t="shared" si="1"/>
        <v>4.0554046739130437E-3</v>
      </c>
      <c r="N46" s="85">
        <f t="shared" si="2"/>
        <v>175016577</v>
      </c>
      <c r="O46" s="85">
        <f>SUMIFS(archivo!$Y$5:$Y$36,archivo!$D$5:$D$36,$A46,archivo!$E$5:$E$36,$B46,archivo!$F$5:$F$36,Ejec!$C46,archivo!$G$5:$G$36,Ejec!$D46,archivo!$H$5:$H$36,Ejec!$E46,archivo!$N$5:$N$36,Ejec!$F46)</f>
        <v>0</v>
      </c>
      <c r="P46" s="87">
        <f t="shared" si="3"/>
        <v>0</v>
      </c>
      <c r="Q46" s="85">
        <f>SUMIFS(archivo!$AA$5:$AA$36,archivo!$D$5:$D$36,$A46,archivo!$E$5:$E$36,$B46,archivo!$F$5:$F$36,Ejec!$C46,archivo!$G$5:$G$36,Ejec!$D46,archivo!$H$5:$H$36,Ejec!$E46,archivo!$N$5:$N$36,Ejec!$F46)</f>
        <v>0</v>
      </c>
      <c r="R46" s="87">
        <f t="shared" si="4"/>
        <v>0</v>
      </c>
    </row>
    <row r="47" spans="1:18" ht="29.25" customHeight="1">
      <c r="A47" s="65" t="s">
        <v>64</v>
      </c>
      <c r="B47" s="66" t="s">
        <v>85</v>
      </c>
      <c r="C47" s="66" t="s">
        <v>66</v>
      </c>
      <c r="D47" s="66" t="s">
        <v>89</v>
      </c>
      <c r="E47" s="66"/>
      <c r="F47" s="66" t="s">
        <v>50</v>
      </c>
      <c r="G47" s="140"/>
      <c r="H47" s="85">
        <f>SUMIFS(archivo!$T$5:$T$36,archivo!$D$5:$D$36,$A47,archivo!$E$5:$E$36,$B47,archivo!$F$5:$F$36,Ejec!$C47,archivo!$G$5:$G$36,Ejec!$D47,archivo!$H$5:$H$36,Ejec!$E47,archivo!$N$5:$N$36,Ejec!$F47)</f>
        <v>800000000</v>
      </c>
      <c r="I47" s="85">
        <f>SUMIFS(archivo!$V$5:$V$36,archivo!$D$5:$D$36,$A47,archivo!$E$5:$E$36,$B47,archivo!$F$5:$F$36,Ejec!$C47,archivo!$G$5:$G$36,Ejec!$D47,archivo!$H$5:$H$36,Ejec!$E47,archivo!$N$5:$N$36,Ejec!$F47)</f>
        <v>4000000</v>
      </c>
      <c r="J47" s="86">
        <f t="shared" si="0"/>
        <v>5.0000000000000001E-3</v>
      </c>
      <c r="K47" s="85">
        <f>SUMIFS(archivo!$W$5:$W$36,archivo!$D$5:$D$36,$A47,archivo!$E$5:$E$36,$B47,archivo!$F$5:$F$36,Ejec!$C47,archivo!$G$5:$G$36,Ejec!$D47,archivo!$H$5:$H$36,Ejec!$E47,archivo!$N$5:$N$36,Ejec!$F47)</f>
        <v>796000000</v>
      </c>
      <c r="L47" s="85">
        <f>SUMIFS(archivo!$X$5:$X$36,archivo!$D$5:$D$36,$A47,archivo!$E$5:$E$36,$B47,archivo!$F$5:$F$36,Ejec!$C47,archivo!$G$5:$G$36,Ejec!$D47,archivo!$H$5:$H$36,Ejec!$E47,archivo!$N$5:$N$36,Ejec!$F47)</f>
        <v>0</v>
      </c>
      <c r="M47" s="86">
        <f t="shared" si="1"/>
        <v>0</v>
      </c>
      <c r="N47" s="85">
        <f t="shared" si="2"/>
        <v>4000000</v>
      </c>
      <c r="O47" s="85">
        <f>SUMIFS(archivo!$Y$5:$Y$36,archivo!$D$5:$D$36,$A47,archivo!$E$5:$E$36,$B47,archivo!$F$5:$F$36,Ejec!$C47,archivo!$G$5:$G$36,Ejec!$D47,archivo!$H$5:$H$36,Ejec!$E47,archivo!$N$5:$N$36,Ejec!$F47)</f>
        <v>0</v>
      </c>
      <c r="P47" s="87">
        <f t="shared" si="3"/>
        <v>0</v>
      </c>
      <c r="Q47" s="85">
        <f>SUMIFS(archivo!$AA$5:$AA$36,archivo!$D$5:$D$36,$A47,archivo!$E$5:$E$36,$B47,archivo!$F$5:$F$36,Ejec!$C47,archivo!$G$5:$G$36,Ejec!$D47,archivo!$H$5:$H$36,Ejec!$E47,archivo!$N$5:$N$36,Ejec!$F47)</f>
        <v>0</v>
      </c>
      <c r="R47" s="87">
        <f t="shared" si="4"/>
        <v>0</v>
      </c>
    </row>
    <row r="48" spans="1:18" ht="30.75" thickBot="1">
      <c r="A48" s="68" t="s">
        <v>64</v>
      </c>
      <c r="B48" s="69" t="s">
        <v>85</v>
      </c>
      <c r="C48" s="69" t="s">
        <v>66</v>
      </c>
      <c r="D48" s="69" t="s">
        <v>67</v>
      </c>
      <c r="E48" s="69"/>
      <c r="F48" s="69" t="s">
        <v>38</v>
      </c>
      <c r="G48" s="121" t="s">
        <v>92</v>
      </c>
      <c r="H48" s="89">
        <f>SUMIFS(archivo!$T$5:$T$36,archivo!$D$5:$D$36,$A48,archivo!$E$5:$E$36,$B48,archivo!$F$5:$F$36,Ejec!$C48,archivo!$G$5:$G$36,Ejec!$D48,archivo!$H$5:$H$36,Ejec!$E48,archivo!$N$5:$N$36,Ejec!$F48)</f>
        <v>1370000000</v>
      </c>
      <c r="I48" s="89">
        <f>SUMIFS(archivo!$V$5:$V$36,archivo!$D$5:$D$36,$A48,archivo!$E$5:$E$36,$B48,archivo!$F$5:$F$36,Ejec!$C48,archivo!$G$5:$G$36,Ejec!$D48,archivo!$H$5:$H$36,Ejec!$E48,archivo!$N$5:$N$36,Ejec!$F48)</f>
        <v>0</v>
      </c>
      <c r="J48" s="90">
        <f t="shared" si="0"/>
        <v>0</v>
      </c>
      <c r="K48" s="89">
        <f>SUMIFS(archivo!$W$5:$W$36,archivo!$D$5:$D$36,$A48,archivo!$E$5:$E$36,$B48,archivo!$F$5:$F$36,Ejec!$C48,archivo!$G$5:$G$36,Ejec!$D48,archivo!$H$5:$H$36,Ejec!$E48,archivo!$N$5:$N$36,Ejec!$F48)</f>
        <v>1370000000</v>
      </c>
      <c r="L48" s="89">
        <f>SUMIFS(archivo!$X$5:$X$36,archivo!$D$5:$D$36,$A48,archivo!$E$5:$E$36,$B48,archivo!$F$5:$F$36,Ejec!$C48,archivo!$G$5:$G$36,Ejec!$D48,archivo!$H$5:$H$36,Ejec!$E48,archivo!$N$5:$N$36,Ejec!$F48)</f>
        <v>0</v>
      </c>
      <c r="M48" s="90">
        <f t="shared" si="1"/>
        <v>0</v>
      </c>
      <c r="N48" s="89">
        <f t="shared" si="2"/>
        <v>0</v>
      </c>
      <c r="O48" s="89">
        <f>SUMIFS(archivo!$Y$5:$Y$36,archivo!$D$5:$D$36,$A48,archivo!$E$5:$E$36,$B48,archivo!$F$5:$F$36,Ejec!$C48,archivo!$G$5:$G$36,Ejec!$D48,archivo!$H$5:$H$36,Ejec!$E48,archivo!$N$5:$N$36,Ejec!$F48)</f>
        <v>0</v>
      </c>
      <c r="P48" s="91">
        <f t="shared" si="3"/>
        <v>0</v>
      </c>
      <c r="Q48" s="89">
        <f>SUMIFS(archivo!$AA$5:$AA$36,archivo!$D$5:$D$36,$A48,archivo!$E$5:$E$36,$B48,archivo!$F$5:$F$36,Ejec!$C48,archivo!$G$5:$G$36,Ejec!$D48,archivo!$H$5:$H$36,Ejec!$E48,archivo!$N$5:$N$36,Ejec!$F48)</f>
        <v>0</v>
      </c>
      <c r="R48" s="91">
        <f t="shared" si="4"/>
        <v>0</v>
      </c>
    </row>
    <row r="49" spans="1:18" ht="19.5" customHeight="1" thickBot="1">
      <c r="A49" s="76" t="s">
        <v>148</v>
      </c>
      <c r="B49" s="76"/>
      <c r="C49" s="76"/>
      <c r="D49" s="76"/>
      <c r="E49" s="76"/>
      <c r="F49" s="76"/>
      <c r="G49" s="57"/>
      <c r="H49" s="93">
        <f>SUM(H50:H51)</f>
        <v>1520000000</v>
      </c>
      <c r="I49" s="93">
        <f>SUM(I50:I51)</f>
        <v>340503387</v>
      </c>
      <c r="J49" s="94">
        <f t="shared" si="0"/>
        <v>0.22401538618421052</v>
      </c>
      <c r="K49" s="93">
        <f>SUM(K50:K51)</f>
        <v>1179496613</v>
      </c>
      <c r="L49" s="93">
        <f>SUM(L50:L51)</f>
        <v>0</v>
      </c>
      <c r="M49" s="94">
        <f t="shared" si="1"/>
        <v>0</v>
      </c>
      <c r="N49" s="93">
        <f t="shared" si="2"/>
        <v>340503387</v>
      </c>
      <c r="O49" s="93">
        <f>SUM(O50:O51)</f>
        <v>0</v>
      </c>
      <c r="P49" s="95">
        <f t="shared" si="3"/>
        <v>0</v>
      </c>
      <c r="Q49" s="93">
        <f>SUM(Q50:Q51)</f>
        <v>0</v>
      </c>
      <c r="R49" s="95">
        <f t="shared" si="4"/>
        <v>0</v>
      </c>
    </row>
    <row r="50" spans="1:18" ht="29.25" customHeight="1">
      <c r="A50" s="62" t="s">
        <v>64</v>
      </c>
      <c r="B50" s="63" t="s">
        <v>85</v>
      </c>
      <c r="C50" s="63" t="s">
        <v>66</v>
      </c>
      <c r="D50" s="63" t="s">
        <v>71</v>
      </c>
      <c r="E50" s="63"/>
      <c r="F50" s="63" t="s">
        <v>38</v>
      </c>
      <c r="G50" s="139" t="s">
        <v>94</v>
      </c>
      <c r="H50" s="112">
        <f>SUMIFS(archivo!$T$5:$T$36,archivo!$D$5:$D$36,$A50,archivo!$E$5:$E$36,$B50,archivo!$F$5:$F$36,Ejec!$C50,archivo!$G$5:$G$36,Ejec!$D50,archivo!$H$5:$H$36,Ejec!$E50,archivo!$N$5:$N$36,Ejec!$F50)</f>
        <v>820000000</v>
      </c>
      <c r="I50" s="112">
        <f>SUMIFS(archivo!$V$5:$V$36,archivo!$D$5:$D$36,$A50,archivo!$E$5:$E$36,$B50,archivo!$F$5:$F$36,Ejec!$C50,archivo!$G$5:$G$36,Ejec!$D50,archivo!$H$5:$H$36,Ejec!$E50,archivo!$N$5:$N$36,Ejec!$F50)</f>
        <v>319398056</v>
      </c>
      <c r="J50" s="110">
        <f t="shared" si="0"/>
        <v>0.3895098243902439</v>
      </c>
      <c r="K50" s="112">
        <f>SUMIFS(archivo!$W$5:$W$36,archivo!$D$5:$D$36,$A50,archivo!$E$5:$E$36,$B50,archivo!$F$5:$F$36,Ejec!$C50,archivo!$G$5:$G$36,Ejec!$D50,archivo!$H$5:$H$36,Ejec!$E50,archivo!$N$5:$N$36,Ejec!$F50)</f>
        <v>500601944</v>
      </c>
      <c r="L50" s="112">
        <f>SUMIFS(archivo!$X$5:$X$36,archivo!$D$5:$D$36,$A50,archivo!$E$5:$E$36,$B50,archivo!$F$5:$F$36,Ejec!$C50,archivo!$G$5:$G$36,Ejec!$D50,archivo!$H$5:$H$36,Ejec!$E50,archivo!$N$5:$N$36,Ejec!$F50)</f>
        <v>0</v>
      </c>
      <c r="M50" s="110">
        <f t="shared" si="1"/>
        <v>0</v>
      </c>
      <c r="N50" s="112">
        <f t="shared" si="2"/>
        <v>319398056</v>
      </c>
      <c r="O50" s="112">
        <f>SUMIFS(archivo!$Y$5:$Y$36,archivo!$D$5:$D$36,$A50,archivo!$E$5:$E$36,$B50,archivo!$F$5:$F$36,Ejec!$C50,archivo!$G$5:$G$36,Ejec!$D50,archivo!$H$5:$H$36,Ejec!$E50,archivo!$N$5:$N$36,Ejec!$F50)</f>
        <v>0</v>
      </c>
      <c r="P50" s="113">
        <f t="shared" si="3"/>
        <v>0</v>
      </c>
      <c r="Q50" s="112">
        <f>SUMIFS(archivo!$AA$5:$AA$36,archivo!$D$5:$D$36,$A50,archivo!$E$5:$E$36,$B50,archivo!$F$5:$F$36,Ejec!$C50,archivo!$G$5:$G$36,Ejec!$D50,archivo!$H$5:$H$36,Ejec!$E50,archivo!$N$5:$N$36,Ejec!$F50)</f>
        <v>0</v>
      </c>
      <c r="R50" s="113">
        <f t="shared" si="4"/>
        <v>0</v>
      </c>
    </row>
    <row r="51" spans="1:18" ht="29.25" customHeight="1" thickBot="1">
      <c r="A51" s="68" t="s">
        <v>64</v>
      </c>
      <c r="B51" s="69" t="s">
        <v>85</v>
      </c>
      <c r="C51" s="69" t="s">
        <v>66</v>
      </c>
      <c r="D51" s="69" t="s">
        <v>71</v>
      </c>
      <c r="E51" s="69"/>
      <c r="F51" s="69" t="s">
        <v>50</v>
      </c>
      <c r="G51" s="150"/>
      <c r="H51" s="89">
        <f>SUMIFS(archivo!$T$5:$T$36,archivo!$D$5:$D$36,$A51,archivo!$E$5:$E$36,$B51,archivo!$F$5:$F$36,Ejec!$C51,archivo!$G$5:$G$36,Ejec!$D51,archivo!$H$5:$H$36,Ejec!$E51,archivo!$N$5:$N$36,Ejec!$F51)</f>
        <v>700000000</v>
      </c>
      <c r="I51" s="89">
        <f>SUMIFS(archivo!$V$5:$V$36,archivo!$D$5:$D$36,$A51,archivo!$E$5:$E$36,$B51,archivo!$F$5:$F$36,Ejec!$C51,archivo!$G$5:$G$36,Ejec!$D51,archivo!$H$5:$H$36,Ejec!$E51,archivo!$N$5:$N$36,Ejec!$F51)</f>
        <v>21105331</v>
      </c>
      <c r="J51" s="90">
        <f t="shared" si="0"/>
        <v>3.0150472857142858E-2</v>
      </c>
      <c r="K51" s="89">
        <f>SUMIFS(archivo!$W$5:$W$36,archivo!$D$5:$D$36,$A51,archivo!$E$5:$E$36,$B51,archivo!$F$5:$F$36,Ejec!$C51,archivo!$G$5:$G$36,Ejec!$D51,archivo!$H$5:$H$36,Ejec!$E51,archivo!$N$5:$N$36,Ejec!$F51)</f>
        <v>678894669</v>
      </c>
      <c r="L51" s="89">
        <f>SUMIFS(archivo!$X$5:$X$36,archivo!$D$5:$D$36,$A51,archivo!$E$5:$E$36,$B51,archivo!$F$5:$F$36,Ejec!$C51,archivo!$G$5:$G$36,Ejec!$D51,archivo!$H$5:$H$36,Ejec!$E51,archivo!$N$5:$N$36,Ejec!$F51)</f>
        <v>0</v>
      </c>
      <c r="M51" s="90">
        <f t="shared" si="1"/>
        <v>0</v>
      </c>
      <c r="N51" s="89">
        <f t="shared" si="2"/>
        <v>21105331</v>
      </c>
      <c r="O51" s="89">
        <f>SUMIFS(archivo!$Y$5:$Y$36,archivo!$D$5:$D$36,$A51,archivo!$E$5:$E$36,$B51,archivo!$F$5:$F$36,Ejec!$C51,archivo!$G$5:$G$36,Ejec!$D51,archivo!$H$5:$H$36,Ejec!$E51,archivo!$N$5:$N$36,Ejec!$F51)</f>
        <v>0</v>
      </c>
      <c r="P51" s="91">
        <f t="shared" si="3"/>
        <v>0</v>
      </c>
      <c r="Q51" s="89">
        <f>SUMIFS(archivo!$AA$5:$AA$36,archivo!$D$5:$D$36,$A51,archivo!$E$5:$E$36,$B51,archivo!$F$5:$F$36,Ejec!$C51,archivo!$G$5:$G$36,Ejec!$D51,archivo!$H$5:$H$36,Ejec!$E51,archivo!$N$5:$N$36,Ejec!$F51)</f>
        <v>0</v>
      </c>
      <c r="R51" s="91">
        <f t="shared" si="4"/>
        <v>0</v>
      </c>
    </row>
    <row r="52" spans="1:18" ht="5.25" customHeight="1" thickBot="1">
      <c r="A52" s="77"/>
      <c r="B52" s="77"/>
      <c r="C52" s="77"/>
      <c r="D52" s="77"/>
      <c r="E52" s="77"/>
      <c r="F52" s="77"/>
      <c r="G52" s="122"/>
      <c r="H52" s="117"/>
      <c r="I52" s="118"/>
      <c r="J52" s="118"/>
      <c r="K52" s="118"/>
      <c r="L52" s="118"/>
      <c r="M52" s="119"/>
      <c r="N52" s="118"/>
      <c r="O52" s="118"/>
      <c r="P52" s="118"/>
      <c r="Q52" s="118"/>
      <c r="R52" s="118"/>
    </row>
    <row r="53" spans="1:18" ht="23.25" customHeight="1">
      <c r="A53" s="147" t="s">
        <v>151</v>
      </c>
      <c r="B53" s="147"/>
      <c r="C53" s="147"/>
      <c r="D53" s="147"/>
      <c r="E53" s="147"/>
      <c r="F53" s="80">
        <v>10</v>
      </c>
      <c r="G53" s="123" t="s">
        <v>121</v>
      </c>
      <c r="H53" s="81">
        <f>SUMIF($F$6:$F$51,$F53,$H$6:$H$51)</f>
        <v>97974826508</v>
      </c>
      <c r="I53" s="81">
        <f>SUMIF($F$6:$F$51,$F53,$I$6:$I$51)</f>
        <v>17312221067.34</v>
      </c>
      <c r="J53" s="82">
        <f t="shared" ref="J53" si="5">IF(OR(I53=0,H53=0),0,(I53/H53))</f>
        <v>0.17670070654247491</v>
      </c>
      <c r="K53" s="81">
        <f>SUMIF($F$6:$F$51,$F53,$K$6:$K$51)</f>
        <v>80662605440.660004</v>
      </c>
      <c r="L53" s="81">
        <f>SUMIF($F$6:$F$51,$F53,$L$6:$L$51)</f>
        <v>11183754230.690002</v>
      </c>
      <c r="M53" s="82">
        <f t="shared" ref="M53" si="6">IF(OR(L53=0,H53=0),0,(L53/H53))</f>
        <v>0.11414926292088722</v>
      </c>
      <c r="N53" s="81">
        <f>SUMIF($F$6:$F$51,$F53,$N$6:$N$51)</f>
        <v>6128466836.6499987</v>
      </c>
      <c r="O53" s="81">
        <f>SUMIF($F$6:$F$51,$F53,$O$6:$O$51)</f>
        <v>3299981143</v>
      </c>
      <c r="P53" s="82">
        <f t="shared" ref="P53" si="7">IF(OR(O53=0,H53=0),0,(O53/H53))</f>
        <v>3.3681928926207839E-2</v>
      </c>
      <c r="Q53" s="81">
        <f>SUMIF($F$6:$F$51,$F53,$Q$6:$Q$51)</f>
        <v>3276088232</v>
      </c>
      <c r="R53" s="83">
        <f t="shared" ref="R53" si="8">IF(OR(Q53=0,H53=0),0,(Q53/H53))</f>
        <v>3.3438061069008332E-2</v>
      </c>
    </row>
    <row r="54" spans="1:18" ht="23.25" customHeight="1">
      <c r="A54" s="147"/>
      <c r="B54" s="147"/>
      <c r="C54" s="147"/>
      <c r="D54" s="147"/>
      <c r="E54" s="147"/>
      <c r="F54" s="84">
        <v>11</v>
      </c>
      <c r="G54" s="124" t="s">
        <v>119</v>
      </c>
      <c r="H54" s="85">
        <f>SUMIF($F$6:$F$51,$F54,$H$6:$H$51)</f>
        <v>8000000000</v>
      </c>
      <c r="I54" s="85">
        <f t="shared" ref="I54:I56" si="9">SUMIF($F$6:$F$51,$F54,$I$6:$I$51)</f>
        <v>650000</v>
      </c>
      <c r="J54" s="86">
        <f t="shared" ref="J54:J57" si="10">IF(OR(I54=0,H54=0),0,(I54/H54))</f>
        <v>8.1249999999999996E-5</v>
      </c>
      <c r="K54" s="85">
        <f t="shared" ref="K54:K56" si="11">SUMIF($F$6:$F$51,$F54,$K$6:$K$51)</f>
        <v>7999350000</v>
      </c>
      <c r="L54" s="81">
        <f t="shared" ref="L54:L56" si="12">SUMIF($F$6:$F$51,$F54,$L$6:$L$51)</f>
        <v>0</v>
      </c>
      <c r="M54" s="86">
        <f t="shared" ref="M54:M57" si="13">IF(OR(L54=0,H54=0),0,(L54/H54))</f>
        <v>0</v>
      </c>
      <c r="N54" s="85">
        <f t="shared" ref="N54:N56" si="14">SUMIF($F$6:$F$51,$F54,$N$6:$N$51)</f>
        <v>650000</v>
      </c>
      <c r="O54" s="85">
        <f t="shared" ref="O54:O56" si="15">SUMIF($F$6:$F$51,$F54,$O$6:$O$51)</f>
        <v>0</v>
      </c>
      <c r="P54" s="86">
        <f t="shared" ref="P54:P57" si="16">IF(OR(O54=0,H54=0),0,(O54/H54))</f>
        <v>0</v>
      </c>
      <c r="Q54" s="85">
        <f t="shared" ref="Q54:Q56" si="17">SUMIF($F$6:$F$51,$F54,$Q$6:$Q$51)</f>
        <v>0</v>
      </c>
      <c r="R54" s="87">
        <f t="shared" ref="R54:R57" si="18">IF(OR(Q54=0,H54=0),0,(Q54/H54))</f>
        <v>0</v>
      </c>
    </row>
    <row r="55" spans="1:18" ht="23.25" customHeight="1">
      <c r="A55" s="147"/>
      <c r="B55" s="147"/>
      <c r="C55" s="147"/>
      <c r="D55" s="147"/>
      <c r="E55" s="147"/>
      <c r="F55" s="84">
        <v>14</v>
      </c>
      <c r="G55" s="124" t="s">
        <v>127</v>
      </c>
      <c r="H55" s="85">
        <f t="shared" ref="H55:H56" si="19">SUMIF($F$6:$F$51,$F55,$H$6:$H$51)</f>
        <v>56125588920</v>
      </c>
      <c r="I55" s="85">
        <f t="shared" si="9"/>
        <v>0</v>
      </c>
      <c r="J55" s="86">
        <f t="shared" si="10"/>
        <v>0</v>
      </c>
      <c r="K55" s="85">
        <f t="shared" si="11"/>
        <v>56125588920</v>
      </c>
      <c r="L55" s="81">
        <f t="shared" si="12"/>
        <v>0</v>
      </c>
      <c r="M55" s="86">
        <f t="shared" si="13"/>
        <v>0</v>
      </c>
      <c r="N55" s="85">
        <f t="shared" si="14"/>
        <v>0</v>
      </c>
      <c r="O55" s="85">
        <f t="shared" si="15"/>
        <v>0</v>
      </c>
      <c r="P55" s="86">
        <f t="shared" si="16"/>
        <v>0</v>
      </c>
      <c r="Q55" s="85">
        <f t="shared" si="17"/>
        <v>0</v>
      </c>
      <c r="R55" s="87">
        <f t="shared" si="18"/>
        <v>0</v>
      </c>
    </row>
    <row r="56" spans="1:18" ht="23.25" customHeight="1" thickBot="1">
      <c r="A56" s="147"/>
      <c r="B56" s="147"/>
      <c r="C56" s="147"/>
      <c r="D56" s="147"/>
      <c r="E56" s="147"/>
      <c r="F56" s="88">
        <v>20</v>
      </c>
      <c r="G56" s="125" t="s">
        <v>120</v>
      </c>
      <c r="H56" s="89">
        <f t="shared" si="19"/>
        <v>71233000000</v>
      </c>
      <c r="I56" s="89">
        <f t="shared" si="9"/>
        <v>4090930568</v>
      </c>
      <c r="J56" s="90">
        <f t="shared" si="10"/>
        <v>5.7430272036836857E-2</v>
      </c>
      <c r="K56" s="89">
        <f t="shared" si="11"/>
        <v>67142069432</v>
      </c>
      <c r="L56" s="89">
        <f t="shared" si="12"/>
        <v>1455488662</v>
      </c>
      <c r="M56" s="90">
        <f t="shared" si="13"/>
        <v>2.0432786236716127E-2</v>
      </c>
      <c r="N56" s="89">
        <f t="shared" si="14"/>
        <v>2635441906</v>
      </c>
      <c r="O56" s="89">
        <f t="shared" si="15"/>
        <v>0</v>
      </c>
      <c r="P56" s="90">
        <f t="shared" si="16"/>
        <v>0</v>
      </c>
      <c r="Q56" s="89">
        <f t="shared" si="17"/>
        <v>0</v>
      </c>
      <c r="R56" s="91">
        <f t="shared" si="18"/>
        <v>0</v>
      </c>
    </row>
    <row r="57" spans="1:18" ht="23.25" customHeight="1" thickBot="1">
      <c r="A57" s="148"/>
      <c r="B57" s="148"/>
      <c r="C57" s="148"/>
      <c r="D57" s="148"/>
      <c r="E57" s="148"/>
      <c r="F57" s="97"/>
      <c r="G57" s="98" t="s">
        <v>118</v>
      </c>
      <c r="H57" s="99">
        <f>SUM(H53:H56)</f>
        <v>233333415428</v>
      </c>
      <c r="I57" s="99">
        <f>SUM(I53:I56)</f>
        <v>21403801635.34</v>
      </c>
      <c r="J57" s="100">
        <f t="shared" si="10"/>
        <v>9.1730546163220239E-2</v>
      </c>
      <c r="K57" s="99">
        <f t="shared" ref="K57:L57" si="20">SUM(K53:K56)</f>
        <v>211929613792.66</v>
      </c>
      <c r="L57" s="99">
        <f t="shared" si="20"/>
        <v>12639242892.690002</v>
      </c>
      <c r="M57" s="100">
        <f t="shared" si="13"/>
        <v>5.4168164767596734E-2</v>
      </c>
      <c r="N57" s="99">
        <f t="shared" ref="N57:O57" si="21">SUM(N53:N56)</f>
        <v>8764558742.6499977</v>
      </c>
      <c r="O57" s="99">
        <f t="shared" si="21"/>
        <v>3299981143</v>
      </c>
      <c r="P57" s="100">
        <f t="shared" si="16"/>
        <v>1.4142771351231001E-2</v>
      </c>
      <c r="Q57" s="99">
        <f>SUM(Q53:Q56)</f>
        <v>3276088232</v>
      </c>
      <c r="R57" s="101">
        <f t="shared" si="18"/>
        <v>1.4040373197258182E-2</v>
      </c>
    </row>
    <row r="58" spans="1:18">
      <c r="H58" s="72"/>
    </row>
    <row r="59" spans="1:18">
      <c r="H59" s="78" t="str">
        <f>IF(H57=archivo!T35,"ok","error")</f>
        <v>ok</v>
      </c>
      <c r="I59" s="78" t="str">
        <f>IF(I57=archivo!V35,"ok","error")</f>
        <v>ok</v>
      </c>
      <c r="J59" s="78"/>
      <c r="K59" s="78" t="str">
        <f>IF(K57=archivo!W35,"ok","error")</f>
        <v>ok</v>
      </c>
      <c r="L59" s="78" t="str">
        <f>IF(L57=archivo!X35,"ok","error")</f>
        <v>ok</v>
      </c>
      <c r="M59" s="79"/>
      <c r="N59" s="78"/>
      <c r="O59" s="78" t="str">
        <f>IF(O57=archivo!Y35,"ok","error")</f>
        <v>ok</v>
      </c>
      <c r="P59" s="78"/>
      <c r="Q59" s="78" t="str">
        <f>IF(Q57=archivo!AA35,"ok","error")</f>
        <v>ok</v>
      </c>
      <c r="R59" s="78"/>
    </row>
  </sheetData>
  <mergeCells count="15">
    <mergeCell ref="A53:E57"/>
    <mergeCell ref="G28:G29"/>
    <mergeCell ref="G30:G31"/>
    <mergeCell ref="G33:G34"/>
    <mergeCell ref="G36:G39"/>
    <mergeCell ref="G41:G42"/>
    <mergeCell ref="G44:G45"/>
    <mergeCell ref="G46:G47"/>
    <mergeCell ref="G50:G51"/>
    <mergeCell ref="G22:G23"/>
    <mergeCell ref="A1:R1"/>
    <mergeCell ref="I2:K2"/>
    <mergeCell ref="A4:E4"/>
    <mergeCell ref="D3:F3"/>
    <mergeCell ref="D2:F2"/>
  </mergeCells>
  <printOptions horizontalCentered="1" verticalCentered="1"/>
  <pageMargins left="0" right="0" top="0" bottom="0" header="0.31496062992125984" footer="0.31496062992125984"/>
  <pageSetup scale="44" fitToHeight="2" orientation="landscape" r:id="rId1"/>
  <rowBreaks count="1" manualBreakCount="1">
    <brk id="5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archivo</vt:lpstr>
      <vt:lpstr>Ejecucion</vt:lpstr>
      <vt:lpstr>Ejec</vt:lpstr>
      <vt:lpstr>Ejec!Área_de_impresión</vt:lpstr>
      <vt:lpstr>Ejecucion!Área_de_impresión</vt:lpstr>
      <vt:lpstr>Ejec!Títulos_a_imprimir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Ignacio Landazuri Rosas</dc:creator>
  <cp:lastModifiedBy>Julio Ignacio Landazuri Rosas</cp:lastModifiedBy>
  <cp:lastPrinted>2020-02-05T19:41:11Z</cp:lastPrinted>
  <dcterms:created xsi:type="dcterms:W3CDTF">2019-03-11T15:42:54Z</dcterms:created>
  <dcterms:modified xsi:type="dcterms:W3CDTF">2020-02-05T20:13:04Z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