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Ignacio Landazuri\A PLANEACION\PPTO GASTOS\Ejecuciones 2019\EJECUCION NIVEL DECRETO\"/>
    </mc:Choice>
  </mc:AlternateContent>
  <bookViews>
    <workbookView xWindow="0" yWindow="0" windowWidth="20460" windowHeight="7755" firstSheet="1" activeTab="1"/>
  </bookViews>
  <sheets>
    <sheet name="archivo" sheetId="1" state="hidden" r:id="rId1"/>
    <sheet name="Ejecucion" sheetId="2" r:id="rId2"/>
  </sheets>
  <definedNames>
    <definedName name="_xlnm._FilterDatabase" localSheetId="0" hidden="1">archivo!$A$4:$AB$41</definedName>
    <definedName name="_xlnm.Print_Area" localSheetId="1">Ejecucion!$A$1:$S$77</definedName>
  </definedNames>
  <calcPr calcId="152511"/>
</workbook>
</file>

<file path=xl/calcChain.xml><?xml version="1.0" encoding="utf-8"?>
<calcChain xmlns="http://schemas.openxmlformats.org/spreadsheetml/2006/main">
  <c r="R21" i="2" l="1"/>
  <c r="N21" i="2"/>
  <c r="L21" i="2"/>
  <c r="J21" i="2"/>
  <c r="I21" i="2"/>
  <c r="H21" i="2"/>
  <c r="R18" i="2"/>
  <c r="N18" i="2"/>
  <c r="L18" i="2"/>
  <c r="J18" i="2"/>
  <c r="I18" i="2"/>
  <c r="H18" i="2"/>
  <c r="I10" i="2"/>
  <c r="M21" i="2" l="1"/>
  <c r="O21" i="2"/>
  <c r="P21" i="2"/>
  <c r="Q21" i="2" s="1"/>
  <c r="K21" i="2"/>
  <c r="S21" i="2"/>
  <c r="K18" i="2"/>
  <c r="M18" i="2"/>
  <c r="O18" i="2"/>
  <c r="S18" i="2"/>
  <c r="P18" i="2"/>
  <c r="Q18" i="2" s="1"/>
  <c r="R51" i="2"/>
  <c r="N51" i="2"/>
  <c r="L51" i="2"/>
  <c r="J51" i="2"/>
  <c r="I51" i="2"/>
  <c r="H51" i="2"/>
  <c r="R50" i="2"/>
  <c r="N50" i="2"/>
  <c r="L50" i="2"/>
  <c r="J50" i="2"/>
  <c r="I50" i="2"/>
  <c r="H50" i="2"/>
  <c r="R48" i="2"/>
  <c r="N48" i="2"/>
  <c r="L48" i="2"/>
  <c r="J48" i="2"/>
  <c r="I48" i="2"/>
  <c r="H48" i="2"/>
  <c r="R47" i="2"/>
  <c r="N47" i="2"/>
  <c r="L47" i="2"/>
  <c r="J47" i="2"/>
  <c r="I47" i="2"/>
  <c r="H47" i="2"/>
  <c r="R45" i="2"/>
  <c r="N45" i="2"/>
  <c r="L45" i="2"/>
  <c r="J45" i="2"/>
  <c r="I45" i="2"/>
  <c r="H45" i="2"/>
  <c r="R44" i="2"/>
  <c r="N44" i="2"/>
  <c r="L44" i="2"/>
  <c r="J44" i="2"/>
  <c r="I44" i="2"/>
  <c r="H44" i="2"/>
  <c r="R42" i="2"/>
  <c r="N42" i="2"/>
  <c r="L42" i="2"/>
  <c r="J42" i="2"/>
  <c r="I42" i="2"/>
  <c r="H42" i="2"/>
  <c r="R41" i="2"/>
  <c r="N41" i="2"/>
  <c r="L41" i="2"/>
  <c r="J41" i="2"/>
  <c r="I41" i="2"/>
  <c r="H41" i="2"/>
  <c r="R39" i="2"/>
  <c r="N39" i="2"/>
  <c r="L39" i="2"/>
  <c r="J39" i="2"/>
  <c r="I39" i="2"/>
  <c r="H39" i="2"/>
  <c r="R38" i="2"/>
  <c r="N38" i="2"/>
  <c r="L38" i="2"/>
  <c r="J38" i="2"/>
  <c r="I38" i="2"/>
  <c r="H38" i="2"/>
  <c r="R36" i="2"/>
  <c r="N36" i="2"/>
  <c r="L36" i="2"/>
  <c r="J36" i="2"/>
  <c r="I36" i="2"/>
  <c r="H36" i="2"/>
  <c r="R35" i="2"/>
  <c r="N35" i="2"/>
  <c r="L35" i="2"/>
  <c r="J35" i="2"/>
  <c r="I35" i="2"/>
  <c r="H35" i="2"/>
  <c r="R34" i="2"/>
  <c r="N34" i="2"/>
  <c r="L34" i="2"/>
  <c r="J34" i="2"/>
  <c r="I34" i="2"/>
  <c r="H34" i="2"/>
  <c r="R32" i="2"/>
  <c r="N32" i="2"/>
  <c r="L32" i="2"/>
  <c r="J32" i="2"/>
  <c r="I32" i="2"/>
  <c r="H32" i="2"/>
  <c r="R31" i="2"/>
  <c r="N31" i="2"/>
  <c r="L31" i="2"/>
  <c r="J31" i="2"/>
  <c r="I31" i="2"/>
  <c r="H31" i="2"/>
  <c r="R29" i="2"/>
  <c r="N29" i="2"/>
  <c r="L29" i="2"/>
  <c r="J29" i="2"/>
  <c r="I29" i="2"/>
  <c r="H29" i="2"/>
  <c r="R28" i="2"/>
  <c r="N28" i="2"/>
  <c r="L28" i="2"/>
  <c r="J28" i="2"/>
  <c r="I28" i="2"/>
  <c r="H28" i="2"/>
  <c r="R26" i="2"/>
  <c r="N26" i="2"/>
  <c r="L26" i="2"/>
  <c r="J26" i="2"/>
  <c r="I26" i="2"/>
  <c r="H26" i="2"/>
  <c r="R25" i="2"/>
  <c r="N25" i="2"/>
  <c r="L25" i="2"/>
  <c r="J25" i="2"/>
  <c r="I25" i="2"/>
  <c r="H25" i="2"/>
  <c r="R22" i="2"/>
  <c r="N22" i="2"/>
  <c r="L22" i="2"/>
  <c r="J22" i="2"/>
  <c r="I22" i="2"/>
  <c r="H22" i="2"/>
  <c r="R20" i="2"/>
  <c r="N20" i="2"/>
  <c r="L20" i="2"/>
  <c r="J20" i="2"/>
  <c r="I20" i="2"/>
  <c r="H20" i="2"/>
  <c r="R19" i="2"/>
  <c r="N19" i="2"/>
  <c r="L19" i="2"/>
  <c r="J19" i="2"/>
  <c r="I19" i="2"/>
  <c r="H19" i="2"/>
  <c r="R17" i="2"/>
  <c r="N17" i="2"/>
  <c r="L17" i="2"/>
  <c r="J17" i="2"/>
  <c r="I17" i="2"/>
  <c r="H17" i="2"/>
  <c r="R15" i="2"/>
  <c r="N15" i="2"/>
  <c r="L15" i="2"/>
  <c r="J15" i="2"/>
  <c r="I15" i="2"/>
  <c r="H15" i="2"/>
  <c r="R14" i="2"/>
  <c r="N14" i="2"/>
  <c r="L14" i="2"/>
  <c r="J14" i="2"/>
  <c r="I14" i="2"/>
  <c r="H14" i="2"/>
  <c r="R12" i="2"/>
  <c r="N12" i="2"/>
  <c r="L12" i="2"/>
  <c r="J12" i="2"/>
  <c r="I12" i="2"/>
  <c r="H12" i="2"/>
  <c r="R11" i="2"/>
  <c r="N11" i="2"/>
  <c r="L11" i="2"/>
  <c r="J11" i="2"/>
  <c r="I11" i="2"/>
  <c r="H11" i="2"/>
  <c r="R10" i="2"/>
  <c r="N10" i="2"/>
  <c r="L10" i="2"/>
  <c r="J10" i="2"/>
  <c r="H10" i="2"/>
  <c r="R8" i="2"/>
  <c r="N8" i="2"/>
  <c r="L8" i="2"/>
  <c r="J8" i="2"/>
  <c r="I8" i="2"/>
  <c r="H8" i="2"/>
  <c r="R7" i="2"/>
  <c r="N7" i="2"/>
  <c r="L7" i="2"/>
  <c r="J7" i="2"/>
  <c r="I7" i="2"/>
  <c r="H7" i="2"/>
  <c r="R6" i="2"/>
  <c r="N6" i="2"/>
  <c r="L6" i="2"/>
  <c r="J6" i="2"/>
  <c r="I6" i="2"/>
  <c r="H6" i="2"/>
  <c r="R79" i="2"/>
  <c r="L79" i="2"/>
  <c r="J79" i="2"/>
  <c r="I79" i="2"/>
  <c r="L57" i="2" l="1"/>
  <c r="I57" i="2"/>
  <c r="I85" i="2" s="1"/>
  <c r="R57" i="2"/>
  <c r="N57" i="2"/>
  <c r="J57" i="2"/>
  <c r="M40" i="2"/>
  <c r="S40" i="2"/>
  <c r="O40" i="2"/>
  <c r="K40" i="2"/>
  <c r="L75" i="2" l="1"/>
  <c r="J75" i="2"/>
  <c r="L74" i="2"/>
  <c r="J74" i="2"/>
  <c r="L73" i="2"/>
  <c r="J73" i="2"/>
  <c r="H73" i="2"/>
  <c r="L72" i="2"/>
  <c r="J72" i="2"/>
  <c r="H72" i="2"/>
  <c r="L61" i="2"/>
  <c r="J61" i="2"/>
  <c r="H61" i="2"/>
  <c r="L70" i="2"/>
  <c r="J70" i="2"/>
  <c r="L69" i="2"/>
  <c r="J69" i="2"/>
  <c r="L68" i="2"/>
  <c r="J68" i="2"/>
  <c r="H68" i="2"/>
  <c r="H66" i="2"/>
  <c r="H76" i="2" l="1"/>
  <c r="N69" i="2"/>
  <c r="N61" i="2"/>
  <c r="N73" i="2"/>
  <c r="N75" i="2"/>
  <c r="I69" i="2"/>
  <c r="R69" i="2"/>
  <c r="I61" i="2"/>
  <c r="M61" i="2" s="1"/>
  <c r="R61" i="2"/>
  <c r="I73" i="2"/>
  <c r="R73" i="2"/>
  <c r="I75" i="2"/>
  <c r="K75" i="2" s="1"/>
  <c r="R75" i="2"/>
  <c r="N68" i="2"/>
  <c r="N70" i="2"/>
  <c r="N72" i="2"/>
  <c r="N74" i="2"/>
  <c r="J76" i="2"/>
  <c r="I68" i="2"/>
  <c r="R68" i="2"/>
  <c r="I70" i="2"/>
  <c r="R70" i="2"/>
  <c r="I72" i="2"/>
  <c r="R72" i="2"/>
  <c r="I74" i="2"/>
  <c r="R74" i="2"/>
  <c r="I76" i="2"/>
  <c r="R76" i="2"/>
  <c r="L60" i="2"/>
  <c r="N76" i="2"/>
  <c r="R13" i="2"/>
  <c r="I62" i="2"/>
  <c r="J86" i="2" s="1"/>
  <c r="R62" i="2"/>
  <c r="H75" i="2"/>
  <c r="L76" i="2"/>
  <c r="I58" i="2"/>
  <c r="I86" i="2" s="1"/>
  <c r="I87" i="2" s="1"/>
  <c r="R58" i="2"/>
  <c r="H37" i="2"/>
  <c r="H27" i="2"/>
  <c r="H30" i="2"/>
  <c r="H33" i="2"/>
  <c r="J46" i="2"/>
  <c r="J49" i="2"/>
  <c r="J52" i="2"/>
  <c r="L46" i="2"/>
  <c r="L49" i="2"/>
  <c r="L52" i="2"/>
  <c r="H40" i="2"/>
  <c r="H46" i="2"/>
  <c r="N46" i="2"/>
  <c r="H49" i="2"/>
  <c r="N49" i="2"/>
  <c r="H52" i="2"/>
  <c r="N52" i="2"/>
  <c r="I46" i="2"/>
  <c r="R46" i="2"/>
  <c r="I49" i="2"/>
  <c r="R49" i="2"/>
  <c r="I52" i="2"/>
  <c r="R52" i="2"/>
  <c r="J43" i="2"/>
  <c r="R43" i="2"/>
  <c r="H43" i="2"/>
  <c r="H69" i="2"/>
  <c r="L40" i="2"/>
  <c r="R40" i="2"/>
  <c r="L43" i="2"/>
  <c r="H70" i="2"/>
  <c r="H74" i="2"/>
  <c r="I40" i="2"/>
  <c r="N40" i="2"/>
  <c r="N43" i="2"/>
  <c r="H67" i="2"/>
  <c r="H71" i="2"/>
  <c r="J40" i="2"/>
  <c r="I43" i="2"/>
  <c r="H57" i="2"/>
  <c r="J58" i="2"/>
  <c r="H60" i="2"/>
  <c r="N60" i="2"/>
  <c r="J62" i="2"/>
  <c r="L13" i="2"/>
  <c r="L58" i="2"/>
  <c r="I16" i="2"/>
  <c r="R16" i="2"/>
  <c r="I23" i="2"/>
  <c r="R23" i="2"/>
  <c r="L62" i="2"/>
  <c r="L37" i="2"/>
  <c r="N37" i="2"/>
  <c r="N13" i="2"/>
  <c r="H58" i="2"/>
  <c r="N58" i="2"/>
  <c r="J16" i="2"/>
  <c r="J60" i="2"/>
  <c r="H62" i="2"/>
  <c r="N62" i="2"/>
  <c r="I37" i="2"/>
  <c r="J37" i="2"/>
  <c r="R37" i="2"/>
  <c r="I30" i="2"/>
  <c r="R30" i="2"/>
  <c r="J33" i="2"/>
  <c r="J30" i="2"/>
  <c r="L30" i="2"/>
  <c r="L33" i="2"/>
  <c r="R33" i="2"/>
  <c r="N30" i="2"/>
  <c r="I33" i="2"/>
  <c r="N33" i="2"/>
  <c r="L27" i="2"/>
  <c r="I27" i="2"/>
  <c r="N27" i="2"/>
  <c r="J27" i="2"/>
  <c r="R27" i="2"/>
  <c r="I66" i="2"/>
  <c r="J66" i="2"/>
  <c r="L67" i="2"/>
  <c r="L71" i="2"/>
  <c r="R66" i="2"/>
  <c r="I67" i="2"/>
  <c r="I71" i="2"/>
  <c r="J67" i="2"/>
  <c r="J71" i="2"/>
  <c r="R67" i="2"/>
  <c r="R71" i="2"/>
  <c r="S71" i="2" s="1"/>
  <c r="N66" i="2"/>
  <c r="L66" i="2"/>
  <c r="N67" i="2"/>
  <c r="N71" i="2"/>
  <c r="O71" i="2" s="1"/>
  <c r="L16" i="2"/>
  <c r="M34" i="2"/>
  <c r="S50" i="2"/>
  <c r="I60" i="2"/>
  <c r="R60" i="2"/>
  <c r="J13" i="2"/>
  <c r="H16" i="2"/>
  <c r="N16" i="2"/>
  <c r="H23" i="2"/>
  <c r="N23" i="2"/>
  <c r="L9" i="2"/>
  <c r="R9" i="2"/>
  <c r="I9" i="2"/>
  <c r="I13" i="2"/>
  <c r="L23" i="2"/>
  <c r="J9" i="2"/>
  <c r="N9" i="2"/>
  <c r="H13" i="2"/>
  <c r="P11" i="2"/>
  <c r="Q11" i="2" s="1"/>
  <c r="P17" i="2"/>
  <c r="P25" i="2"/>
  <c r="P31" i="2"/>
  <c r="P36" i="2"/>
  <c r="P42" i="2"/>
  <c r="Q40" i="2" s="1"/>
  <c r="P48" i="2"/>
  <c r="J23" i="2"/>
  <c r="H9" i="2"/>
  <c r="K20" i="2"/>
  <c r="K39" i="2"/>
  <c r="K45" i="2"/>
  <c r="M14" i="2"/>
  <c r="M20" i="2"/>
  <c r="K7" i="2"/>
  <c r="O8" i="2"/>
  <c r="O14" i="2"/>
  <c r="O20" i="2"/>
  <c r="M39" i="2"/>
  <c r="M45" i="2"/>
  <c r="M26" i="2"/>
  <c r="K32" i="2"/>
  <c r="O34" i="2"/>
  <c r="O39" i="2"/>
  <c r="O22" i="2"/>
  <c r="M7" i="2"/>
  <c r="S8" i="2"/>
  <c r="K12" i="2"/>
  <c r="S19" i="2"/>
  <c r="K28" i="2"/>
  <c r="O29" i="2"/>
  <c r="M32" i="2"/>
  <c r="S34" i="2"/>
  <c r="K38" i="2"/>
  <c r="S44" i="2"/>
  <c r="K51" i="2"/>
  <c r="K8" i="2"/>
  <c r="O10" i="2"/>
  <c r="M12" i="2"/>
  <c r="S14" i="2"/>
  <c r="K19" i="2"/>
  <c r="S26" i="2"/>
  <c r="M28" i="2"/>
  <c r="K34" i="2"/>
  <c r="O35" i="2"/>
  <c r="M38" i="2"/>
  <c r="S39" i="2"/>
  <c r="K44" i="2"/>
  <c r="O45" i="2"/>
  <c r="M51" i="2"/>
  <c r="S7" i="2"/>
  <c r="M8" i="2"/>
  <c r="K14" i="2"/>
  <c r="O15" i="2"/>
  <c r="M19" i="2"/>
  <c r="S20" i="2"/>
  <c r="K26" i="2"/>
  <c r="O28" i="2"/>
  <c r="S32" i="2"/>
  <c r="O41" i="2"/>
  <c r="M44" i="2"/>
  <c r="S45" i="2"/>
  <c r="K50" i="2"/>
  <c r="O51" i="2"/>
  <c r="S12" i="2"/>
  <c r="S28" i="2"/>
  <c r="S38" i="2"/>
  <c r="O47" i="2"/>
  <c r="M50" i="2"/>
  <c r="S51" i="2"/>
  <c r="K11" i="2"/>
  <c r="S11" i="2"/>
  <c r="P15" i="2"/>
  <c r="Q15" i="2" s="1"/>
  <c r="S17" i="2"/>
  <c r="K25" i="2"/>
  <c r="K31" i="2"/>
  <c r="K36" i="2"/>
  <c r="K42" i="2"/>
  <c r="K48" i="2"/>
  <c r="O7" i="2"/>
  <c r="P8" i="2"/>
  <c r="K10" i="2"/>
  <c r="S10" i="2"/>
  <c r="M11" i="2"/>
  <c r="O12" i="2"/>
  <c r="P14" i="2"/>
  <c r="K15" i="2"/>
  <c r="S15" i="2"/>
  <c r="M17" i="2"/>
  <c r="O19" i="2"/>
  <c r="P20" i="2"/>
  <c r="Q20" i="2" s="1"/>
  <c r="K22" i="2"/>
  <c r="S22" i="2"/>
  <c r="M25" i="2"/>
  <c r="O26" i="2"/>
  <c r="P28" i="2"/>
  <c r="Q28" i="2" s="1"/>
  <c r="K29" i="2"/>
  <c r="S29" i="2"/>
  <c r="M31" i="2"/>
  <c r="O32" i="2"/>
  <c r="P34" i="2"/>
  <c r="K35" i="2"/>
  <c r="S35" i="2"/>
  <c r="M36" i="2"/>
  <c r="O38" i="2"/>
  <c r="P39" i="2"/>
  <c r="K41" i="2"/>
  <c r="S41" i="2"/>
  <c r="M42" i="2"/>
  <c r="O44" i="2"/>
  <c r="P45" i="2"/>
  <c r="K47" i="2"/>
  <c r="S47" i="2"/>
  <c r="M48" i="2"/>
  <c r="O50" i="2"/>
  <c r="P51" i="2"/>
  <c r="P10" i="2"/>
  <c r="K17" i="2"/>
  <c r="P22" i="2"/>
  <c r="Q22" i="2" s="1"/>
  <c r="S25" i="2"/>
  <c r="P29" i="2"/>
  <c r="S31" i="2"/>
  <c r="P35" i="2"/>
  <c r="P71" i="2" s="1"/>
  <c r="S36" i="2"/>
  <c r="P41" i="2"/>
  <c r="S42" i="2"/>
  <c r="P47" i="2"/>
  <c r="Q47" i="2" s="1"/>
  <c r="S48" i="2"/>
  <c r="P7" i="2"/>
  <c r="Q7" i="2" s="1"/>
  <c r="M10" i="2"/>
  <c r="O11" i="2"/>
  <c r="P12" i="2"/>
  <c r="M15" i="2"/>
  <c r="O17" i="2"/>
  <c r="P19" i="2"/>
  <c r="Q19" i="2" s="1"/>
  <c r="M22" i="2"/>
  <c r="O25" i="2"/>
  <c r="P26" i="2"/>
  <c r="M29" i="2"/>
  <c r="O31" i="2"/>
  <c r="P32" i="2"/>
  <c r="M35" i="2"/>
  <c r="O36" i="2"/>
  <c r="P38" i="2"/>
  <c r="M41" i="2"/>
  <c r="O42" i="2"/>
  <c r="P44" i="2"/>
  <c r="Q44" i="2" s="1"/>
  <c r="M47" i="2"/>
  <c r="O48" i="2"/>
  <c r="P50" i="2"/>
  <c r="Q50" i="2" s="1"/>
  <c r="M6" i="2"/>
  <c r="O6" i="2"/>
  <c r="S6" i="2"/>
  <c r="K6" i="2"/>
  <c r="P6" i="2"/>
  <c r="R24" i="2" l="1"/>
  <c r="L24" i="2"/>
  <c r="J85" i="2"/>
  <c r="K85" i="2" s="1"/>
  <c r="K86" i="2"/>
  <c r="N102" i="2"/>
  <c r="N24" i="2"/>
  <c r="I24" i="2"/>
  <c r="J24" i="2"/>
  <c r="M30" i="2"/>
  <c r="P57" i="2"/>
  <c r="H24" i="2"/>
  <c r="O69" i="2"/>
  <c r="O72" i="2"/>
  <c r="S74" i="2"/>
  <c r="S73" i="2"/>
  <c r="K76" i="2"/>
  <c r="S68" i="2"/>
  <c r="O70" i="2"/>
  <c r="O74" i="2"/>
  <c r="M74" i="2"/>
  <c r="K73" i="2"/>
  <c r="K61" i="2"/>
  <c r="K70" i="2"/>
  <c r="M73" i="2"/>
  <c r="O61" i="2"/>
  <c r="S72" i="2"/>
  <c r="O75" i="2"/>
  <c r="M69" i="2"/>
  <c r="K69" i="2"/>
  <c r="M76" i="2"/>
  <c r="S76" i="2"/>
  <c r="O73" i="2"/>
  <c r="M68" i="2"/>
  <c r="S70" i="2"/>
  <c r="O68" i="2"/>
  <c r="S75" i="2"/>
  <c r="S61" i="2"/>
  <c r="S69" i="2"/>
  <c r="K72" i="2"/>
  <c r="M75" i="2"/>
  <c r="M72" i="2"/>
  <c r="K68" i="2"/>
  <c r="O76" i="2"/>
  <c r="M70" i="2"/>
  <c r="K74" i="2"/>
  <c r="L59" i="2"/>
  <c r="S62" i="2"/>
  <c r="S67" i="2"/>
  <c r="O67" i="2"/>
  <c r="I59" i="2"/>
  <c r="K62" i="2"/>
  <c r="M58" i="2"/>
  <c r="S58" i="2"/>
  <c r="O58" i="2"/>
  <c r="K58" i="2"/>
  <c r="I56" i="2"/>
  <c r="R56" i="2"/>
  <c r="Q85" i="2" s="1"/>
  <c r="O16" i="2"/>
  <c r="M62" i="2"/>
  <c r="M57" i="2"/>
  <c r="K16" i="2"/>
  <c r="S46" i="2"/>
  <c r="O49" i="2"/>
  <c r="K49" i="2"/>
  <c r="S49" i="2"/>
  <c r="M49" i="2"/>
  <c r="N56" i="2"/>
  <c r="P85" i="2" s="1"/>
  <c r="S52" i="2"/>
  <c r="L56" i="2"/>
  <c r="O52" i="2"/>
  <c r="N59" i="2"/>
  <c r="P86" i="2" s="1"/>
  <c r="P87" i="2" s="1"/>
  <c r="S16" i="2"/>
  <c r="O46" i="2"/>
  <c r="K46" i="2"/>
  <c r="K52" i="2"/>
  <c r="R5" i="2"/>
  <c r="S57" i="2"/>
  <c r="J59" i="2"/>
  <c r="M43" i="2"/>
  <c r="M46" i="2"/>
  <c r="O62" i="2"/>
  <c r="S30" i="2"/>
  <c r="O37" i="2"/>
  <c r="J56" i="2"/>
  <c r="S23" i="2"/>
  <c r="H77" i="2"/>
  <c r="K43" i="2"/>
  <c r="M52" i="2"/>
  <c r="Q51" i="2"/>
  <c r="P52" i="2"/>
  <c r="Q52" i="2" s="1"/>
  <c r="K23" i="2"/>
  <c r="O43" i="2"/>
  <c r="K27" i="2"/>
  <c r="Q45" i="2"/>
  <c r="P46" i="2"/>
  <c r="Q46" i="2" s="1"/>
  <c r="Q48" i="2"/>
  <c r="P49" i="2"/>
  <c r="Q49" i="2" s="1"/>
  <c r="P40" i="2"/>
  <c r="P43" i="2"/>
  <c r="Q43" i="2" s="1"/>
  <c r="S27" i="2"/>
  <c r="S43" i="2"/>
  <c r="M16" i="2"/>
  <c r="H56" i="2"/>
  <c r="Q71" i="2"/>
  <c r="O23" i="2"/>
  <c r="S37" i="2"/>
  <c r="H59" i="2"/>
  <c r="P33" i="2"/>
  <c r="Q33" i="2" s="1"/>
  <c r="P37" i="2"/>
  <c r="Q37" i="2" s="1"/>
  <c r="M23" i="2"/>
  <c r="M13" i="2"/>
  <c r="O57" i="2"/>
  <c r="K37" i="2"/>
  <c r="K57" i="2"/>
  <c r="O30" i="2"/>
  <c r="K30" i="2"/>
  <c r="M37" i="2"/>
  <c r="S33" i="2"/>
  <c r="K33" i="2"/>
  <c r="O33" i="2"/>
  <c r="M33" i="2"/>
  <c r="Q29" i="2"/>
  <c r="P30" i="2"/>
  <c r="Q30" i="2" s="1"/>
  <c r="P67" i="2"/>
  <c r="Q67" i="2" s="1"/>
  <c r="P27" i="2"/>
  <c r="K67" i="2"/>
  <c r="O27" i="2"/>
  <c r="M67" i="2"/>
  <c r="M27" i="2"/>
  <c r="Q39" i="2"/>
  <c r="P74" i="2"/>
  <c r="Q74" i="2" s="1"/>
  <c r="Q36" i="2"/>
  <c r="P72" i="2"/>
  <c r="Q72" i="2" s="1"/>
  <c r="K66" i="2"/>
  <c r="J77" i="2"/>
  <c r="Q32" i="2"/>
  <c r="P69" i="2"/>
  <c r="Q69" i="2" s="1"/>
  <c r="Q41" i="2"/>
  <c r="P75" i="2"/>
  <c r="Q75" i="2" s="1"/>
  <c r="Q34" i="2"/>
  <c r="P70" i="2"/>
  <c r="Q70" i="2" s="1"/>
  <c r="Q31" i="2"/>
  <c r="P68" i="2"/>
  <c r="Q68" i="2" s="1"/>
  <c r="N5" i="2"/>
  <c r="M66" i="2"/>
  <c r="L77" i="2"/>
  <c r="K71" i="2"/>
  <c r="S66" i="2"/>
  <c r="R77" i="2"/>
  <c r="I77" i="2"/>
  <c r="Q38" i="2"/>
  <c r="P73" i="2"/>
  <c r="Q73" i="2" s="1"/>
  <c r="P66" i="2"/>
  <c r="O66" i="2"/>
  <c r="N77" i="2"/>
  <c r="M71" i="2"/>
  <c r="Q42" i="2"/>
  <c r="P76" i="2"/>
  <c r="Q76" i="2" s="1"/>
  <c r="S13" i="2"/>
  <c r="K9" i="2"/>
  <c r="S9" i="2"/>
  <c r="K13" i="2"/>
  <c r="Q26" i="2"/>
  <c r="P62" i="2"/>
  <c r="Q62" i="2" s="1"/>
  <c r="Q12" i="2"/>
  <c r="P58" i="2"/>
  <c r="Q58" i="2" s="1"/>
  <c r="P60" i="2"/>
  <c r="O9" i="2"/>
  <c r="M9" i="2"/>
  <c r="M60" i="2"/>
  <c r="K60" i="2"/>
  <c r="Q6" i="2"/>
  <c r="Q35" i="2"/>
  <c r="P61" i="2"/>
  <c r="Q61" i="2" s="1"/>
  <c r="R59" i="2"/>
  <c r="Q86" i="2" s="1"/>
  <c r="S60" i="2"/>
  <c r="O60" i="2"/>
  <c r="H5" i="2"/>
  <c r="O13" i="2"/>
  <c r="I5" i="2"/>
  <c r="L5" i="2"/>
  <c r="Q25" i="2"/>
  <c r="J5" i="2"/>
  <c r="Q17" i="2"/>
  <c r="P23" i="2"/>
  <c r="Q23" i="2" s="1"/>
  <c r="Q14" i="2"/>
  <c r="P16" i="2"/>
  <c r="Q16" i="2" s="1"/>
  <c r="Q10" i="2"/>
  <c r="P13" i="2"/>
  <c r="Q13" i="2" s="1"/>
  <c r="Q8" i="2"/>
  <c r="P9" i="2"/>
  <c r="Q87" i="2" l="1"/>
  <c r="P24" i="2"/>
  <c r="Q24" i="2" s="1"/>
  <c r="J87" i="2"/>
  <c r="K87" i="2" s="1"/>
  <c r="L63" i="2"/>
  <c r="L80" i="2" s="1"/>
  <c r="I63" i="2"/>
  <c r="M59" i="2"/>
  <c r="K59" i="2"/>
  <c r="O59" i="2"/>
  <c r="S56" i="2"/>
  <c r="M56" i="2"/>
  <c r="K56" i="2"/>
  <c r="O56" i="2"/>
  <c r="N63" i="2"/>
  <c r="H53" i="2"/>
  <c r="J63" i="2"/>
  <c r="M24" i="2"/>
  <c r="H63" i="2"/>
  <c r="Q27" i="2"/>
  <c r="O24" i="2"/>
  <c r="K24" i="2"/>
  <c r="I53" i="2"/>
  <c r="S24" i="2"/>
  <c r="N53" i="2"/>
  <c r="R53" i="2"/>
  <c r="O77" i="2"/>
  <c r="K77" i="2"/>
  <c r="M77" i="2"/>
  <c r="Q66" i="2"/>
  <c r="P77" i="2"/>
  <c r="Q77" i="2" s="1"/>
  <c r="S77" i="2"/>
  <c r="O5" i="2"/>
  <c r="K5" i="2"/>
  <c r="M5" i="2"/>
  <c r="R63" i="2"/>
  <c r="S59" i="2"/>
  <c r="L53" i="2"/>
  <c r="P56" i="2"/>
  <c r="Q56" i="2" s="1"/>
  <c r="Q57" i="2"/>
  <c r="P59" i="2"/>
  <c r="Q60" i="2"/>
  <c r="S5" i="2"/>
  <c r="P5" i="2"/>
  <c r="Q5" i="2" s="1"/>
  <c r="Q9" i="2"/>
  <c r="J53" i="2"/>
  <c r="I80" i="2" l="1"/>
  <c r="I83" i="2"/>
  <c r="M63" i="2"/>
  <c r="S63" i="2"/>
  <c r="R80" i="2"/>
  <c r="K63" i="2"/>
  <c r="J80" i="2"/>
  <c r="O63" i="2"/>
  <c r="S53" i="2"/>
  <c r="K53" i="2"/>
  <c r="M53" i="2"/>
  <c r="O53" i="2"/>
  <c r="P63" i="2"/>
  <c r="Q63" i="2" s="1"/>
  <c r="Q59" i="2"/>
  <c r="P53" i="2"/>
  <c r="Q53" i="2" s="1"/>
</calcChain>
</file>

<file path=xl/sharedStrings.xml><?xml version="1.0" encoding="utf-8"?>
<sst xmlns="http://schemas.openxmlformats.org/spreadsheetml/2006/main" count="734" uniqueCount="159">
  <si>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</si>
  <si>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</si>
  <si>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</si>
  <si>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</si>
  <si>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</si>
  <si>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</si>
  <si>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</si>
  <si>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</si>
  <si>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</si>
  <si>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</si>
  <si>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</si>
  <si>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</si>
  <si>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</si>
  <si>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</si>
  <si>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</si>
  <si>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</si>
  <si>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</si>
  <si>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</si>
  <si>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</si>
  <si>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</si>
  <si>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</si>
  <si>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</si>
  <si>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</si>
  <si>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</si>
  <si>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</si>
  <si>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</si>
  <si>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</si>
  <si>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</si>
  <si>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</si>
  <si>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</si>
  <si>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</si>
  <si>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</si>
  <si>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04-03-00</t>
  </si>
  <si>
    <t>INSTITUTO GEOGRAFICO AGUSTIN CODAZZI - IGAC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</si>
  <si>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</si>
  <si>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</si>
  <si>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</si>
  <si>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</si>
  <si>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</si>
  <si>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</si>
  <si>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</si>
  <si>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</si>
  <si>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</si>
  <si>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</si>
  <si>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</si>
  <si>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</si>
  <si>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</si>
  <si>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</si>
  <si>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</si>
  <si>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</si>
  <si>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</si>
  <si>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Propios</t>
  </si>
  <si>
    <t>20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</si>
  <si>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</si>
  <si>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</si>
  <si>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</si>
  <si>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</si>
  <si>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</si>
  <si>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</si>
  <si>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</si>
  <si>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</si>
  <si>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</si>
  <si>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A-08-03</t>
  </si>
  <si>
    <t>TASAS Y DERECHOS ADMINISTRATIVOS</t>
  </si>
  <si>
    <t>A-08-04-01</t>
  </si>
  <si>
    <t>04</t>
  </si>
  <si>
    <t>CUOTA DE FISCALIZACIÓN Y AUDITAJE</t>
  </si>
  <si>
    <t>A-08-05</t>
  </si>
  <si>
    <t>05</t>
  </si>
  <si>
    <t>MULTAS, SANCIONES E INTERESES DE MORA</t>
  </si>
  <si>
    <t>C-0402-1003-7</t>
  </si>
  <si>
    <t>C</t>
  </si>
  <si>
    <t>0402</t>
  </si>
  <si>
    <t>1003</t>
  </si>
  <si>
    <t>7</t>
  </si>
  <si>
    <t>11</t>
  </si>
  <si>
    <t>GENERACIÓN DE ESTUDIOS GEOGRÁFICOS E INVESTIGACIONES PARA LA CARACTERIZACIÓN, ANÁLISIS Y DELIMITACIÓN GEOGRÁFICA DEL TERRITORIO  NACIONAL</t>
  </si>
  <si>
    <t>C-0402-1003-8</t>
  </si>
  <si>
    <t>8</t>
  </si>
  <si>
    <t>LEVANTAMIENTO , GENERACIÓN Y ACTUALIZACIÓN DE LA RED GEODÉSICA Y LA CARTOGRAFÍA BÁSICA A NIVEL   NACIONAL</t>
  </si>
  <si>
    <t>C-0403-1003-2</t>
  </si>
  <si>
    <t>0403</t>
  </si>
  <si>
    <t>2</t>
  </si>
  <si>
    <t>GENERACIÓN DE ESTUDIOS DE SUELOS, TIERRAS Y APLICACIONES AGROLÓGICAS COMO INSUMO PARA EL ORDENAMIENTO INTEGRAL Y EL MANEJO SOSTENIBLE DEL TERRITORIO A NIVEL  NACIONAL</t>
  </si>
  <si>
    <t>C-0404-1003-2</t>
  </si>
  <si>
    <t>0404</t>
  </si>
  <si>
    <t>ACTUALIZACIÓN  Y GESTIÓN CATASTRAL  NACIONAL</t>
  </si>
  <si>
    <t>13</t>
  </si>
  <si>
    <t>C-0405-1003-4</t>
  </si>
  <si>
    <t>0405</t>
  </si>
  <si>
    <t>4</t>
  </si>
  <si>
    <t>FORTALECIMIENTO DE LA GESTIÓN DEL CONOCIMIENTO Y LA INNOVACIÓN EN EL ÁMBITO GEOGRÁFICO DEL  TERRITORIO   NACIONAL</t>
  </si>
  <si>
    <t>C-0499-1003-5</t>
  </si>
  <si>
    <t>0499</t>
  </si>
  <si>
    <t>5</t>
  </si>
  <si>
    <t>FORTALECIMIENTO DE LA GESTIÓN INSTITUCIONAL DEL IGAC A NIVEL   NACIONAL</t>
  </si>
  <si>
    <t>C-0499-1003-6</t>
  </si>
  <si>
    <t>6</t>
  </si>
  <si>
    <t>FORTALECIMIENTO DE LA INFRAESTRUCTURA FÍSICA DEL IGAC A NIVEL  NACIONAL</t>
  </si>
  <si>
    <t>C-0499-1003-7</t>
  </si>
  <si>
    <t>IMPLEMENTACIÓN DE UN SISTEMA DE GESTIÓN DOCUMENTAL EN EL IGAC A NIVEL   NACIONAL</t>
  </si>
  <si>
    <t>C-0499-1003-8</t>
  </si>
  <si>
    <t>FORTALECIMIENTO DE LOS PROCESOS DE DIFUSIÓN Y ACCESO A LA INFORMACIÓN GEOGRÁFICA A NIVEL   NACIONAL</t>
  </si>
  <si>
    <t>AGROLOGIA</t>
  </si>
  <si>
    <t>CARTOGRAFIA</t>
  </si>
  <si>
    <t>CATASTRO</t>
  </si>
  <si>
    <t>CIAF</t>
  </si>
  <si>
    <t>GASTOS DE PERSONAL</t>
  </si>
  <si>
    <t>ADQUISICION DE BIENES Y SERVICIOS</t>
  </si>
  <si>
    <t>TRANSFERENCIAS CORRIENTES</t>
  </si>
  <si>
    <t>GASTOS POR TRIBUTOS, MULTAS SANCIONES E INTERESES DE MORA</t>
  </si>
  <si>
    <t>INVERSION</t>
  </si>
  <si>
    <t>FUNCIONAMIENTO</t>
  </si>
  <si>
    <t>SECRETARIA GENERAL</t>
  </si>
  <si>
    <t>Apropiacion Inicial</t>
  </si>
  <si>
    <t>%</t>
  </si>
  <si>
    <t>CDP X REGISTRAR</t>
  </si>
  <si>
    <t>OBLIGACIONES</t>
  </si>
  <si>
    <t>Rec</t>
  </si>
  <si>
    <t>DEPEDENCIAS</t>
  </si>
  <si>
    <t>TOTAL GASTOS DE PERSONAL</t>
  </si>
  <si>
    <t>TOTAL ADQUISICION DE BIENES Y SERVICIOS</t>
  </si>
  <si>
    <t>TOTAL TRANSFERENCIAS CORRIENTES</t>
  </si>
  <si>
    <t>TOTAL GASTOS POR TRIBUTOS, MULTAS SANCIONES E INTERESES DE MORA</t>
  </si>
  <si>
    <t>TOTAL GENERAL IGAC 2019</t>
  </si>
  <si>
    <t>INSTITUTO GEOGRAFICO AGUSTIN CODAZZI - OFICINA ASESORA DE PLANEACION</t>
  </si>
  <si>
    <t>EJECUCION PRESUPUESTAL A NIVEL DE DECRETO DE LA VIGENCIA 2019</t>
  </si>
  <si>
    <t>RESUMEN POR RECURSOS</t>
  </si>
  <si>
    <t>TOTAL IGAC</t>
  </si>
  <si>
    <t>OTROS RECURSOS DEL TESORO</t>
  </si>
  <si>
    <t>RECURSOS DEL CREDITO EXTERNO PREVIA AUTORIZACION</t>
  </si>
  <si>
    <t>INGRESOS CORRIENTES</t>
  </si>
  <si>
    <t>RECURSOS CORRIENTES</t>
  </si>
  <si>
    <t>LEVANTAMIENTO, ACTUALIZACION, Y ACCESO A INFORMACION GEOGRAFICA Y CARTOGRAFICA</t>
  </si>
  <si>
    <t>LEVANTAMIENTO, ACTUALIZACION Y ACCESO A INFORMACION AGROLOGICA</t>
  </si>
  <si>
    <t>LEVANTAMIENTO, ACTUALIZACION Y ADMINISTRACION DE LA INFORMACION CATASTRAL</t>
  </si>
  <si>
    <t>DESARROLLO, INNOVACION Y TRANSFERENCIA DE CONOCIMIENTO GEOESPACIAL</t>
  </si>
  <si>
    <t>FORTALECIMIENTO DE LA GESTION Y DIRECCION DEL SECTOR INFORMACION ESTADISTICA</t>
  </si>
  <si>
    <t>RESUMEN POR PROGRAMA PRESUPUESTAL DE INVERSION</t>
  </si>
  <si>
    <t>TOTAL INVERSION</t>
  </si>
  <si>
    <t>PROG</t>
  </si>
  <si>
    <t>TOTAL PROYECTO</t>
  </si>
  <si>
    <t>Presupuesto aplazado</t>
  </si>
  <si>
    <t>SSF</t>
  </si>
  <si>
    <t>A-08-02</t>
  </si>
  <si>
    <t>ESTAMPILLAS</t>
  </si>
  <si>
    <t>A-08-04-04</t>
  </si>
  <si>
    <t>CONTRIBUCION DE VALORIZACION MUNICIPAL</t>
  </si>
  <si>
    <t>A DICIEMBRE 31 DE 2019</t>
  </si>
  <si>
    <t>OFICINA DE DIFUSION Y MERCADEO</t>
  </si>
  <si>
    <t>Total</t>
  </si>
  <si>
    <t>Recursos</t>
  </si>
  <si>
    <t>Nacion</t>
  </si>
  <si>
    <t>Funcionamiento</t>
  </si>
  <si>
    <t>Inversión</t>
  </si>
  <si>
    <t>Compromisos</t>
  </si>
  <si>
    <t>Obligaciones</t>
  </si>
  <si>
    <t>Inversion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</si>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</sst>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[$-1240A]&quot;$&quot;\ #,##0.00;\(&quot;$&quot;\ #,##0.00\)"/>
  </numFmts>
  <fonts count="12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2" xfId="0" applyFont="1" applyFill="1" applyBorder="1"/>
    <xf numFmtId="0" fontId="2" fillId="0" borderId="2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 wrapText="1"/>
    </xf>
    <xf numFmtId="10" fontId="3" fillId="0" borderId="2" xfId="2" applyNumberFormat="1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10" fontId="3" fillId="4" borderId="2" xfId="2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 readingOrder="1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left" vertical="center" wrapText="1" readingOrder="1"/>
    </xf>
    <xf numFmtId="43" fontId="5" fillId="5" borderId="2" xfId="1" applyFont="1" applyFill="1" applyBorder="1" applyAlignment="1">
      <alignment vertical="center" wrapText="1"/>
    </xf>
    <xf numFmtId="10" fontId="3" fillId="5" borderId="2" xfId="2" applyNumberFormat="1" applyFont="1" applyFill="1" applyBorder="1" applyAlignment="1">
      <alignment horizontal="center" vertical="center" wrapText="1"/>
    </xf>
    <xf numFmtId="0" fontId="3" fillId="5" borderId="0" xfId="0" applyFont="1" applyFill="1" applyBorder="1"/>
    <xf numFmtId="10" fontId="6" fillId="2" borderId="2" xfId="2" applyNumberFormat="1" applyFont="1" applyFill="1" applyBorder="1" applyAlignment="1">
      <alignment horizontal="center" vertical="center" wrapText="1"/>
    </xf>
    <xf numFmtId="43" fontId="6" fillId="2" borderId="2" xfId="0" applyNumberFormat="1" applyFont="1" applyFill="1" applyBorder="1"/>
    <xf numFmtId="10" fontId="5" fillId="2" borderId="2" xfId="2" applyNumberFormat="1" applyFont="1" applyFill="1" applyBorder="1" applyAlignment="1">
      <alignment horizontal="center" vertical="center" wrapText="1"/>
    </xf>
    <xf numFmtId="43" fontId="6" fillId="6" borderId="2" xfId="0" applyNumberFormat="1" applyFont="1" applyFill="1" applyBorder="1"/>
    <xf numFmtId="10" fontId="6" fillId="6" borderId="2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/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43" fontId="5" fillId="4" borderId="2" xfId="0" applyNumberFormat="1" applyFont="1" applyFill="1" applyBorder="1"/>
    <xf numFmtId="10" fontId="5" fillId="4" borderId="2" xfId="2" applyNumberFormat="1" applyFont="1" applyFill="1" applyBorder="1" applyAlignment="1">
      <alignment horizontal="center" vertical="center" wrapText="1"/>
    </xf>
    <xf numFmtId="43" fontId="3" fillId="4" borderId="2" xfId="0" applyNumberFormat="1" applyFont="1" applyFill="1" applyBorder="1"/>
    <xf numFmtId="0" fontId="3" fillId="7" borderId="2" xfId="0" applyFont="1" applyFill="1" applyBorder="1"/>
    <xf numFmtId="0" fontId="2" fillId="7" borderId="2" xfId="0" applyNumberFormat="1" applyFont="1" applyFill="1" applyBorder="1" applyAlignment="1">
      <alignment horizontal="center" vertical="center" wrapText="1" readingOrder="1"/>
    </xf>
    <xf numFmtId="43" fontId="3" fillId="7" borderId="2" xfId="0" applyNumberFormat="1" applyFont="1" applyFill="1" applyBorder="1"/>
    <xf numFmtId="10" fontId="3" fillId="7" borderId="2" xfId="2" applyNumberFormat="1" applyFont="1" applyFill="1" applyBorder="1" applyAlignment="1">
      <alignment horizontal="center" vertical="center" wrapText="1"/>
    </xf>
    <xf numFmtId="0" fontId="5" fillId="7" borderId="2" xfId="0" applyFont="1" applyFill="1" applyBorder="1"/>
    <xf numFmtId="0" fontId="5" fillId="7" borderId="2" xfId="0" applyFont="1" applyFill="1" applyBorder="1" applyAlignment="1">
      <alignment horizontal="center" vertical="center"/>
    </xf>
    <xf numFmtId="43" fontId="5" fillId="7" borderId="2" xfId="0" applyNumberFormat="1" applyFont="1" applyFill="1" applyBorder="1"/>
    <xf numFmtId="10" fontId="5" fillId="7" borderId="2" xfId="2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/>
    <xf numFmtId="0" fontId="6" fillId="7" borderId="2" xfId="0" applyFont="1" applyFill="1" applyBorder="1" applyAlignment="1">
      <alignment horizontal="center" vertical="center"/>
    </xf>
    <xf numFmtId="43" fontId="3" fillId="0" borderId="0" xfId="1" applyFont="1" applyFill="1" applyBorder="1"/>
    <xf numFmtId="43" fontId="3" fillId="0" borderId="0" xfId="0" applyNumberFormat="1" applyFont="1" applyFill="1" applyBorder="1"/>
    <xf numFmtId="0" fontId="5" fillId="5" borderId="6" xfId="0" applyFont="1" applyFill="1" applyBorder="1" applyAlignment="1">
      <alignment horizontal="left" vertical="center" wrapText="1"/>
    </xf>
    <xf numFmtId="10" fontId="5" fillId="5" borderId="2" xfId="2" applyNumberFormat="1" applyFont="1" applyFill="1" applyBorder="1" applyAlignment="1">
      <alignment horizontal="center" vertical="center" wrapText="1"/>
    </xf>
    <xf numFmtId="43" fontId="3" fillId="8" borderId="2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10" fontId="3" fillId="0" borderId="0" xfId="2" applyNumberFormat="1" applyFont="1" applyFill="1" applyBorder="1"/>
    <xf numFmtId="10" fontId="3" fillId="0" borderId="0" xfId="0" applyNumberFormat="1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horizontal="right" vertical="center" wrapText="1" readingOrder="1"/>
    </xf>
    <xf numFmtId="0" fontId="2" fillId="7" borderId="2" xfId="0" applyNumberFormat="1" applyFont="1" applyFill="1" applyBorder="1" applyAlignment="1">
      <alignment horizontal="center" vertical="center" wrapText="1" readingOrder="1"/>
    </xf>
    <xf numFmtId="0" fontId="3" fillId="7" borderId="2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Presupuesto definitivo</a:t>
            </a:r>
            <a:r>
              <a:rPr lang="es-ES" baseline="0"/>
              <a:t> vigencia 2019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Ejecucion!$G$85</c:f>
              <c:strCache>
                <c:ptCount val="1"/>
                <c:pt idx="0">
                  <c:v>Nacion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6832412523020706E-3"/>
                  <c:y val="-3.1052882202602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003374608986514E-17"/>
                  <c:y val="-3.4934492477928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105288220260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Ejecucion!$H$84:$K$84</c:f>
              <c:strCache>
                <c:ptCount val="3"/>
                <c:pt idx="0">
                  <c:v>Funcionamiento</c:v>
                </c:pt>
                <c:pt idx="1">
                  <c:v>Inversión</c:v>
                </c:pt>
                <c:pt idx="2">
                  <c:v>Total</c:v>
                </c:pt>
              </c:strCache>
            </c:strRef>
          </c:cat>
          <c:val>
            <c:numRef>
              <c:f>Ejecucion!$H$85:$K$85</c:f>
              <c:numCache>
                <c:formatCode>_(* #,##0.00_);_(* \(#,##0.00\);_(* "-"??_);_(@_)</c:formatCode>
                <c:ptCount val="3"/>
                <c:pt idx="0">
                  <c:v>55996000000</c:v>
                </c:pt>
                <c:pt idx="1">
                  <c:v>55269428352</c:v>
                </c:pt>
                <c:pt idx="2">
                  <c:v>111265428352</c:v>
                </c:pt>
              </c:numCache>
            </c:numRef>
          </c:val>
        </c:ser>
        <c:ser>
          <c:idx val="1"/>
          <c:order val="1"/>
          <c:tx>
            <c:strRef>
              <c:f>Ejecucion!$G$86</c:f>
              <c:strCache>
                <c:ptCount val="1"/>
                <c:pt idx="0">
                  <c:v>Propios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3289661651952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3.1052882202603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003374608986514E-17"/>
                  <c:y val="-3.4934492477928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Ejecucion!$H$84:$K$84</c:f>
              <c:strCache>
                <c:ptCount val="3"/>
                <c:pt idx="0">
                  <c:v>Funcionamiento</c:v>
                </c:pt>
                <c:pt idx="1">
                  <c:v>Inversión</c:v>
                </c:pt>
                <c:pt idx="2">
                  <c:v>Total</c:v>
                </c:pt>
              </c:strCache>
            </c:strRef>
          </c:cat>
          <c:val>
            <c:numRef>
              <c:f>Ejecucion!$H$86:$K$86</c:f>
              <c:numCache>
                <c:formatCode>_(* #,##0.00_);_(* \(#,##0.00\);_(* "-"??_);_(@_)</c:formatCode>
                <c:ptCount val="3"/>
                <c:pt idx="0">
                  <c:v>3574000000</c:v>
                </c:pt>
                <c:pt idx="1">
                  <c:v>28830641575</c:v>
                </c:pt>
                <c:pt idx="2">
                  <c:v>32404641575</c:v>
                </c:pt>
              </c:numCache>
            </c:numRef>
          </c:val>
        </c:ser>
        <c:ser>
          <c:idx val="2"/>
          <c:order val="2"/>
          <c:tx>
            <c:strRef>
              <c:f>Ejecucion!$G$87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2277470841006752E-3"/>
                  <c:y val="-2.3289661651952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277470841006752E-3"/>
                  <c:y val="-4.26977130285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Ejecucion!$H$84:$K$84</c:f>
              <c:strCache>
                <c:ptCount val="3"/>
                <c:pt idx="0">
                  <c:v>Funcionamiento</c:v>
                </c:pt>
                <c:pt idx="1">
                  <c:v>Inversión</c:v>
                </c:pt>
                <c:pt idx="2">
                  <c:v>Total</c:v>
                </c:pt>
              </c:strCache>
            </c:strRef>
          </c:cat>
          <c:val>
            <c:numRef>
              <c:f>Ejecucion!$H$87:$K$87</c:f>
              <c:numCache>
                <c:formatCode>_(* #,##0.00_);_(* \(#,##0.00\);_(* "-"??_);_(@_)</c:formatCode>
                <c:ptCount val="3"/>
                <c:pt idx="0">
                  <c:v>59570000000</c:v>
                </c:pt>
                <c:pt idx="1">
                  <c:v>84100069927</c:v>
                </c:pt>
                <c:pt idx="2">
                  <c:v>143670069927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67999536"/>
        <c:axId val="1467992464"/>
        <c:axId val="0"/>
      </c:bar3DChart>
      <c:catAx>
        <c:axId val="146799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67992464"/>
        <c:crosses val="autoZero"/>
        <c:auto val="1"/>
        <c:lblAlgn val="ctr"/>
        <c:lblOffset val="100"/>
        <c:noMultiLvlLbl val="0"/>
      </c:catAx>
      <c:valAx>
        <c:axId val="146799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6799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Ejecución preupuestal de la vigencia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495158494352697"/>
          <c:y val="8.9954387856509652E-2"/>
          <c:w val="0.89826594397082327"/>
          <c:h val="0.67812917985605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Ejecucion!$N$85</c:f>
              <c:strCache>
                <c:ptCount val="1"/>
                <c:pt idx="0">
                  <c:v>Funcionamiento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Ejecucion!$O$84:$Q$84</c:f>
              <c:strCache>
                <c:ptCount val="3"/>
                <c:pt idx="1">
                  <c:v>Compromisos</c:v>
                </c:pt>
                <c:pt idx="2">
                  <c:v>Obligaciones</c:v>
                </c:pt>
              </c:strCache>
            </c:strRef>
          </c:cat>
          <c:val>
            <c:numRef>
              <c:f>Ejecucion!$O$85:$Q$85</c:f>
              <c:numCache>
                <c:formatCode>_(* #,##0.00_);_(* \(#,##0.00\);_(* "-"??_);_(@_)</c:formatCode>
                <c:ptCount val="3"/>
                <c:pt idx="1">
                  <c:v>58164732910.520004</c:v>
                </c:pt>
                <c:pt idx="2">
                  <c:v>57695644530.470001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Ejecucion!$N$86</c:f>
              <c:strCache>
                <c:ptCount val="1"/>
                <c:pt idx="0">
                  <c:v>Inversion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cat>
            <c:strRef>
              <c:f>Ejecucion!$O$84:$Q$84</c:f>
              <c:strCache>
                <c:ptCount val="3"/>
                <c:pt idx="1">
                  <c:v>Compromisos</c:v>
                </c:pt>
                <c:pt idx="2">
                  <c:v>Obligaciones</c:v>
                </c:pt>
              </c:strCache>
            </c:strRef>
          </c:cat>
          <c:val>
            <c:numRef>
              <c:f>Ejecucion!$O$86:$Q$86</c:f>
              <c:numCache>
                <c:formatCode>_(* #,##0.00_);_(* \(#,##0.00\);_(* "-"??_);_(@_)</c:formatCode>
                <c:ptCount val="3"/>
                <c:pt idx="1">
                  <c:v>77751704073.630005</c:v>
                </c:pt>
                <c:pt idx="2">
                  <c:v>54252216122.219994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Ejecucion!$N$87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slope"/>
            </a:sp3d>
          </c:spPr>
          <c:invertIfNegative val="0"/>
          <c:dPt>
            <c:idx val="1"/>
            <c:invertIfNegative val="0"/>
            <c:bubble3D val="0"/>
          </c:dPt>
          <c:cat>
            <c:strRef>
              <c:f>Ejecucion!$O$84:$Q$84</c:f>
              <c:strCache>
                <c:ptCount val="3"/>
                <c:pt idx="1">
                  <c:v>Compromisos</c:v>
                </c:pt>
                <c:pt idx="2">
                  <c:v>Obligaciones</c:v>
                </c:pt>
              </c:strCache>
            </c:strRef>
          </c:cat>
          <c:val>
            <c:numRef>
              <c:f>Ejecucion!$O$87:$Q$87</c:f>
              <c:numCache>
                <c:formatCode>_(* #,##0.00_);_(* \(#,##0.00\);_(* "-"??_);_(@_)</c:formatCode>
                <c:ptCount val="3"/>
                <c:pt idx="1">
                  <c:v>135916436984.15001</c:v>
                </c:pt>
                <c:pt idx="2">
                  <c:v>111947860652.69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gapDepth val="154"/>
        <c:shape val="box"/>
        <c:axId val="1467993008"/>
        <c:axId val="1467995728"/>
        <c:axId val="0"/>
      </c:bar3DChart>
      <c:catAx>
        <c:axId val="146799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67995728"/>
        <c:crosses val="autoZero"/>
        <c:auto val="1"/>
        <c:lblAlgn val="ctr"/>
        <c:lblOffset val="100"/>
        <c:noMultiLvlLbl val="0"/>
      </c:catAx>
      <c:valAx>
        <c:axId val="14679957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67993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77</xdr:row>
      <xdr:rowOff>157162</xdr:rowOff>
    </xdr:from>
    <xdr:to>
      <xdr:col>10</xdr:col>
      <xdr:colOff>542926</xdr:colOff>
      <xdr:row>98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276225</xdr:colOff>
      <xdr:row>2</xdr:row>
      <xdr:rowOff>105834</xdr:rowOff>
    </xdr:to>
    <xdr:pic>
      <xdr:nvPicPr>
        <xdr:cNvPr id="6" name="Imagen 5" descr="Inici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0"/>
          <a:ext cx="1571625" cy="486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0</xdr:row>
      <xdr:rowOff>95250</xdr:rowOff>
    </xdr:from>
    <xdr:to>
      <xdr:col>6</xdr:col>
      <xdr:colOff>2026708</xdr:colOff>
      <xdr:row>2</xdr:row>
      <xdr:rowOff>105833</xdr:rowOff>
    </xdr:to>
    <xdr:pic>
      <xdr:nvPicPr>
        <xdr:cNvPr id="7" name="Imagen 6" descr="República de Colomb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95250"/>
          <a:ext cx="3693583" cy="486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47625</xdr:colOff>
      <xdr:row>77</xdr:row>
      <xdr:rowOff>157161</xdr:rowOff>
    </xdr:from>
    <xdr:to>
      <xdr:col>19</xdr:col>
      <xdr:colOff>57149</xdr:colOff>
      <xdr:row>98</xdr:row>
      <xdr:rowOff>38099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42"/>
  <sheetViews>
    <sheetView showGridLines="0" topLeftCell="C34" workbookViewId="0">
      <selection activeCell="H6" sqref="H6:H39"/>
    </sheetView>
  </sheetViews>
  <sheetFormatPr baseColWidth="10" defaultRowHeight="15"/>
  <cols>
    <col min="1" max="1" width="13.42578125" style="55" customWidth="1"/>
    <col min="2" max="2" width="27" style="55" customWidth="1"/>
    <col min="3" max="3" width="21.5703125" style="55" customWidth="1"/>
    <col min="4" max="11" width="5.42578125" style="55" customWidth="1"/>
    <col min="12" max="12" width="7" style="55" customWidth="1"/>
    <col min="13" max="13" width="9.5703125" style="55" customWidth="1"/>
    <col min="14" max="14" width="8" style="55" customWidth="1"/>
    <col min="15" max="15" width="9.5703125" style="55" customWidth="1"/>
    <col min="16" max="16" width="27.5703125" style="55" customWidth="1"/>
    <col min="17" max="27" width="18.85546875" style="55" customWidth="1"/>
    <col min="28" max="28" width="0" style="55" hidden="1" customWidth="1"/>
    <col min="29" max="29" width="6.42578125" style="55" customWidth="1"/>
    <col min="30" max="16384" width="11.42578125" style="55"/>
  </cols>
  <sheetData>
    <row r="1" spans="1:27">
      <c r="A1" s="53" t="s">
        <v>0</v>
      </c>
      <c r="B1" s="53">
        <v>2019</v>
      </c>
      <c r="C1" s="54" t="s">
        <v>1</v>
      </c>
      <c r="D1" s="54" t="s">
        <v>1</v>
      </c>
      <c r="E1" s="54" t="s">
        <v>1</v>
      </c>
      <c r="F1" s="54" t="s">
        <v>1</v>
      </c>
      <c r="G1" s="54" t="s">
        <v>1</v>
      </c>
      <c r="H1" s="54" t="s">
        <v>1</v>
      </c>
      <c r="I1" s="54" t="s">
        <v>1</v>
      </c>
      <c r="J1" s="54" t="s">
        <v>1</v>
      </c>
      <c r="K1" s="54" t="s">
        <v>1</v>
      </c>
      <c r="L1" s="54" t="s">
        <v>1</v>
      </c>
      <c r="M1" s="54" t="s">
        <v>1</v>
      </c>
      <c r="N1" s="54" t="s">
        <v>1</v>
      </c>
      <c r="O1" s="54" t="s">
        <v>1</v>
      </c>
      <c r="P1" s="54" t="s">
        <v>1</v>
      </c>
      <c r="Q1" s="54" t="s">
        <v>1</v>
      </c>
      <c r="R1" s="54" t="s">
        <v>1</v>
      </c>
      <c r="S1" s="54" t="s">
        <v>1</v>
      </c>
      <c r="T1" s="54" t="s">
        <v>1</v>
      </c>
      <c r="U1" s="54" t="s">
        <v>1</v>
      </c>
      <c r="V1" s="54" t="s">
        <v>1</v>
      </c>
      <c r="W1" s="54" t="s">
        <v>1</v>
      </c>
      <c r="X1" s="54" t="s">
        <v>1</v>
      </c>
      <c r="Y1" s="54" t="s">
        <v>1</v>
      </c>
      <c r="Z1" s="54" t="s">
        <v>1</v>
      </c>
      <c r="AA1" s="54" t="s">
        <v>1</v>
      </c>
    </row>
    <row r="2" spans="1:27">
      <c r="A2" s="53" t="s">
        <v>2</v>
      </c>
      <c r="B2" s="53" t="s">
        <v>3</v>
      </c>
      <c r="C2" s="54" t="s">
        <v>1</v>
      </c>
      <c r="D2" s="54" t="s">
        <v>1</v>
      </c>
      <c r="E2" s="54" t="s">
        <v>1</v>
      </c>
      <c r="F2" s="54" t="s">
        <v>1</v>
      </c>
      <c r="G2" s="54" t="s">
        <v>1</v>
      </c>
      <c r="H2" s="54" t="s">
        <v>1</v>
      </c>
      <c r="I2" s="54" t="s">
        <v>1</v>
      </c>
      <c r="J2" s="54" t="s">
        <v>1</v>
      </c>
      <c r="K2" s="54" t="s">
        <v>1</v>
      </c>
      <c r="L2" s="54" t="s">
        <v>1</v>
      </c>
      <c r="M2" s="54" t="s">
        <v>1</v>
      </c>
      <c r="N2" s="54" t="s">
        <v>1</v>
      </c>
      <c r="O2" s="54" t="s">
        <v>1</v>
      </c>
      <c r="P2" s="54" t="s">
        <v>1</v>
      </c>
      <c r="Q2" s="54" t="s">
        <v>1</v>
      </c>
      <c r="R2" s="54" t="s">
        <v>1</v>
      </c>
      <c r="S2" s="54" t="s">
        <v>1</v>
      </c>
      <c r="T2" s="54" t="s">
        <v>1</v>
      </c>
      <c r="U2" s="54" t="s">
        <v>1</v>
      </c>
      <c r="V2" s="54" t="s">
        <v>1</v>
      </c>
      <c r="W2" s="54" t="s">
        <v>1</v>
      </c>
      <c r="X2" s="54" t="s">
        <v>1</v>
      </c>
      <c r="Y2" s="54" t="s">
        <v>1</v>
      </c>
      <c r="Z2" s="54" t="s">
        <v>1</v>
      </c>
      <c r="AA2" s="54" t="s">
        <v>1</v>
      </c>
    </row>
    <row r="3" spans="1:27">
      <c r="A3" s="53" t="s">
        <v>4</v>
      </c>
      <c r="B3" s="53" t="s">
        <v>158</v>
      </c>
      <c r="C3" s="54" t="s">
        <v>1</v>
      </c>
      <c r="D3" s="54" t="s">
        <v>1</v>
      </c>
      <c r="E3" s="54" t="s">
        <v>1</v>
      </c>
      <c r="F3" s="54" t="s">
        <v>1</v>
      </c>
      <c r="G3" s="54" t="s">
        <v>1</v>
      </c>
      <c r="H3" s="54" t="s">
        <v>1</v>
      </c>
      <c r="I3" s="54" t="s">
        <v>1</v>
      </c>
      <c r="J3" s="54" t="s">
        <v>1</v>
      </c>
      <c r="K3" s="54" t="s">
        <v>1</v>
      </c>
      <c r="L3" s="54" t="s">
        <v>1</v>
      </c>
      <c r="M3" s="54" t="s">
        <v>1</v>
      </c>
      <c r="N3" s="54" t="s">
        <v>1</v>
      </c>
      <c r="O3" s="54" t="s">
        <v>1</v>
      </c>
      <c r="P3" s="54" t="s">
        <v>1</v>
      </c>
      <c r="Q3" s="54" t="s">
        <v>1</v>
      </c>
      <c r="R3" s="54" t="s">
        <v>1</v>
      </c>
      <c r="S3" s="54" t="s">
        <v>1</v>
      </c>
      <c r="T3" s="54" t="s">
        <v>1</v>
      </c>
      <c r="U3" s="54" t="s">
        <v>1</v>
      </c>
      <c r="V3" s="54" t="s">
        <v>1</v>
      </c>
      <c r="W3" s="54" t="s">
        <v>1</v>
      </c>
      <c r="X3" s="54" t="s">
        <v>1</v>
      </c>
      <c r="Y3" s="54" t="s">
        <v>1</v>
      </c>
      <c r="Z3" s="54" t="s">
        <v>1</v>
      </c>
      <c r="AA3" s="54" t="s">
        <v>1</v>
      </c>
    </row>
    <row r="4" spans="1:27" ht="24">
      <c r="A4" s="53" t="s">
        <v>5</v>
      </c>
      <c r="B4" s="53" t="s">
        <v>6</v>
      </c>
      <c r="C4" s="53" t="s">
        <v>7</v>
      </c>
      <c r="D4" s="53" t="s">
        <v>8</v>
      </c>
      <c r="E4" s="53" t="s">
        <v>9</v>
      </c>
      <c r="F4" s="53" t="s">
        <v>10</v>
      </c>
      <c r="G4" s="53" t="s">
        <v>11</v>
      </c>
      <c r="H4" s="53" t="s">
        <v>12</v>
      </c>
      <c r="I4" s="53" t="s">
        <v>13</v>
      </c>
      <c r="J4" s="53" t="s">
        <v>14</v>
      </c>
      <c r="K4" s="53" t="s">
        <v>15</v>
      </c>
      <c r="L4" s="53" t="s">
        <v>16</v>
      </c>
      <c r="M4" s="53" t="s">
        <v>17</v>
      </c>
      <c r="N4" s="53" t="s">
        <v>18</v>
      </c>
      <c r="O4" s="53" t="s">
        <v>19</v>
      </c>
      <c r="P4" s="53" t="s">
        <v>20</v>
      </c>
      <c r="Q4" s="53" t="s">
        <v>21</v>
      </c>
      <c r="R4" s="53" t="s">
        <v>22</v>
      </c>
      <c r="S4" s="53" t="s">
        <v>23</v>
      </c>
      <c r="T4" s="53" t="s">
        <v>24</v>
      </c>
      <c r="U4" s="53" t="s">
        <v>25</v>
      </c>
      <c r="V4" s="53" t="s">
        <v>26</v>
      </c>
      <c r="W4" s="53" t="s">
        <v>27</v>
      </c>
      <c r="X4" s="53" t="s">
        <v>28</v>
      </c>
      <c r="Y4" s="53" t="s">
        <v>29</v>
      </c>
      <c r="Z4" s="53" t="s">
        <v>30</v>
      </c>
      <c r="AA4" s="53" t="s">
        <v>31</v>
      </c>
    </row>
    <row r="5" spans="1:27" ht="22.5">
      <c r="A5" s="56" t="s">
        <v>32</v>
      </c>
      <c r="B5" s="57" t="s">
        <v>33</v>
      </c>
      <c r="C5" s="58" t="s">
        <v>34</v>
      </c>
      <c r="D5" s="56" t="s">
        <v>35</v>
      </c>
      <c r="E5" s="56" t="s">
        <v>36</v>
      </c>
      <c r="F5" s="56" t="s">
        <v>36</v>
      </c>
      <c r="G5" s="56" t="s">
        <v>36</v>
      </c>
      <c r="H5" s="56">
        <v>0</v>
      </c>
      <c r="I5" s="56"/>
      <c r="J5" s="56"/>
      <c r="K5" s="56"/>
      <c r="L5" s="56"/>
      <c r="M5" s="56" t="s">
        <v>37</v>
      </c>
      <c r="N5" s="56" t="s">
        <v>38</v>
      </c>
      <c r="O5" s="56" t="s">
        <v>39</v>
      </c>
      <c r="P5" s="57" t="s">
        <v>40</v>
      </c>
      <c r="Q5" s="59">
        <v>32012000000</v>
      </c>
      <c r="R5" s="59">
        <v>0</v>
      </c>
      <c r="S5" s="59">
        <v>1490000000</v>
      </c>
      <c r="T5" s="59">
        <v>30522000000</v>
      </c>
      <c r="U5" s="59">
        <v>0</v>
      </c>
      <c r="V5" s="59">
        <v>30274000912</v>
      </c>
      <c r="W5" s="59">
        <v>247999088</v>
      </c>
      <c r="X5" s="59">
        <v>30274000912</v>
      </c>
      <c r="Y5" s="59">
        <v>30274000912</v>
      </c>
      <c r="Z5" s="59">
        <v>30272140244</v>
      </c>
      <c r="AA5" s="59">
        <v>30272140244</v>
      </c>
    </row>
    <row r="6" spans="1:27" ht="22.5">
      <c r="A6" s="56" t="s">
        <v>32</v>
      </c>
      <c r="B6" s="57" t="s">
        <v>33</v>
      </c>
      <c r="C6" s="58" t="s">
        <v>41</v>
      </c>
      <c r="D6" s="56" t="s">
        <v>35</v>
      </c>
      <c r="E6" s="56" t="s">
        <v>36</v>
      </c>
      <c r="F6" s="56" t="s">
        <v>36</v>
      </c>
      <c r="G6" s="56" t="s">
        <v>42</v>
      </c>
      <c r="H6" s="56">
        <v>0</v>
      </c>
      <c r="I6" s="56"/>
      <c r="J6" s="56"/>
      <c r="K6" s="56"/>
      <c r="L6" s="56"/>
      <c r="M6" s="56" t="s">
        <v>37</v>
      </c>
      <c r="N6" s="56" t="s">
        <v>38</v>
      </c>
      <c r="O6" s="56" t="s">
        <v>39</v>
      </c>
      <c r="P6" s="57" t="s">
        <v>43</v>
      </c>
      <c r="Q6" s="59">
        <v>10383000000</v>
      </c>
      <c r="R6" s="59">
        <v>100000000</v>
      </c>
      <c r="S6" s="59">
        <v>0</v>
      </c>
      <c r="T6" s="59">
        <v>10483000000</v>
      </c>
      <c r="U6" s="59">
        <v>0</v>
      </c>
      <c r="V6" s="59">
        <v>10085450588</v>
      </c>
      <c r="W6" s="59">
        <v>397549412</v>
      </c>
      <c r="X6" s="59">
        <v>10085450588</v>
      </c>
      <c r="Y6" s="59">
        <v>10085450588</v>
      </c>
      <c r="Z6" s="59">
        <v>10085450588</v>
      </c>
      <c r="AA6" s="59">
        <v>10085450588</v>
      </c>
    </row>
    <row r="7" spans="1:27" ht="33.75">
      <c r="A7" s="56" t="s">
        <v>32</v>
      </c>
      <c r="B7" s="57" t="s">
        <v>33</v>
      </c>
      <c r="C7" s="58" t="s">
        <v>44</v>
      </c>
      <c r="D7" s="56" t="s">
        <v>35</v>
      </c>
      <c r="E7" s="56" t="s">
        <v>36</v>
      </c>
      <c r="F7" s="56" t="s">
        <v>36</v>
      </c>
      <c r="G7" s="56" t="s">
        <v>45</v>
      </c>
      <c r="H7" s="56">
        <v>0</v>
      </c>
      <c r="I7" s="56"/>
      <c r="J7" s="56"/>
      <c r="K7" s="56"/>
      <c r="L7" s="56"/>
      <c r="M7" s="56" t="s">
        <v>37</v>
      </c>
      <c r="N7" s="56" t="s">
        <v>38</v>
      </c>
      <c r="O7" s="56" t="s">
        <v>39</v>
      </c>
      <c r="P7" s="57" t="s">
        <v>46</v>
      </c>
      <c r="Q7" s="59">
        <v>1558000000</v>
      </c>
      <c r="R7" s="59">
        <v>1390000000</v>
      </c>
      <c r="S7" s="59">
        <v>0</v>
      </c>
      <c r="T7" s="59">
        <v>2948000000</v>
      </c>
      <c r="U7" s="59">
        <v>0</v>
      </c>
      <c r="V7" s="59">
        <v>2821375768</v>
      </c>
      <c r="W7" s="59">
        <v>126624232</v>
      </c>
      <c r="X7" s="59">
        <v>2821375768</v>
      </c>
      <c r="Y7" s="59">
        <v>2821375768</v>
      </c>
      <c r="Z7" s="59">
        <v>2821375768</v>
      </c>
      <c r="AA7" s="59">
        <v>2821375768</v>
      </c>
    </row>
    <row r="8" spans="1:27" ht="22.5">
      <c r="A8" s="56" t="s">
        <v>32</v>
      </c>
      <c r="B8" s="57" t="s">
        <v>33</v>
      </c>
      <c r="C8" s="58" t="s">
        <v>47</v>
      </c>
      <c r="D8" s="56" t="s">
        <v>35</v>
      </c>
      <c r="E8" s="56" t="s">
        <v>42</v>
      </c>
      <c r="F8" s="56" t="s">
        <v>36</v>
      </c>
      <c r="G8" s="56">
        <v>0</v>
      </c>
      <c r="H8" s="56">
        <v>0</v>
      </c>
      <c r="I8" s="56"/>
      <c r="J8" s="56"/>
      <c r="K8" s="56"/>
      <c r="L8" s="56"/>
      <c r="M8" s="56" t="s">
        <v>37</v>
      </c>
      <c r="N8" s="56" t="s">
        <v>38</v>
      </c>
      <c r="O8" s="56" t="s">
        <v>39</v>
      </c>
      <c r="P8" s="57" t="s">
        <v>48</v>
      </c>
      <c r="Q8" s="59">
        <v>16000000</v>
      </c>
      <c r="R8" s="59">
        <v>0</v>
      </c>
      <c r="S8" s="59">
        <v>16000000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</row>
    <row r="9" spans="1:27" ht="22.5">
      <c r="A9" s="56" t="s">
        <v>32</v>
      </c>
      <c r="B9" s="57" t="s">
        <v>33</v>
      </c>
      <c r="C9" s="58" t="s">
        <v>49</v>
      </c>
      <c r="D9" s="56" t="s">
        <v>35</v>
      </c>
      <c r="E9" s="56" t="s">
        <v>42</v>
      </c>
      <c r="F9" s="56" t="s">
        <v>42</v>
      </c>
      <c r="G9" s="56">
        <v>0</v>
      </c>
      <c r="H9" s="56">
        <v>0</v>
      </c>
      <c r="I9" s="56"/>
      <c r="J9" s="56"/>
      <c r="K9" s="56"/>
      <c r="L9" s="56"/>
      <c r="M9" s="56" t="s">
        <v>37</v>
      </c>
      <c r="N9" s="56" t="s">
        <v>38</v>
      </c>
      <c r="O9" s="56" t="s">
        <v>39</v>
      </c>
      <c r="P9" s="57" t="s">
        <v>50</v>
      </c>
      <c r="Q9" s="59">
        <v>11204000000</v>
      </c>
      <c r="R9" s="59">
        <v>176000000</v>
      </c>
      <c r="S9" s="59">
        <v>0</v>
      </c>
      <c r="T9" s="59">
        <v>11380000000</v>
      </c>
      <c r="U9" s="59">
        <v>0</v>
      </c>
      <c r="V9" s="59">
        <v>11133662067.940001</v>
      </c>
      <c r="W9" s="59">
        <v>246337932.06</v>
      </c>
      <c r="X9" s="59">
        <v>11123705236.440001</v>
      </c>
      <c r="Y9" s="59">
        <v>10660932476.389999</v>
      </c>
      <c r="Z9" s="59">
        <v>10659343493.389999</v>
      </c>
      <c r="AA9" s="59">
        <v>10659343493.389999</v>
      </c>
    </row>
    <row r="10" spans="1:27" ht="22.5">
      <c r="A10" s="56" t="s">
        <v>32</v>
      </c>
      <c r="B10" s="57" t="s">
        <v>33</v>
      </c>
      <c r="C10" s="58" t="s">
        <v>49</v>
      </c>
      <c r="D10" s="56" t="s">
        <v>35</v>
      </c>
      <c r="E10" s="56" t="s">
        <v>42</v>
      </c>
      <c r="F10" s="56" t="s">
        <v>42</v>
      </c>
      <c r="G10" s="56">
        <v>0</v>
      </c>
      <c r="H10" s="56">
        <v>0</v>
      </c>
      <c r="I10" s="56"/>
      <c r="J10" s="56"/>
      <c r="K10" s="56"/>
      <c r="L10" s="56"/>
      <c r="M10" s="56" t="s">
        <v>51</v>
      </c>
      <c r="N10" s="56" t="s">
        <v>52</v>
      </c>
      <c r="O10" s="56" t="s">
        <v>39</v>
      </c>
      <c r="P10" s="57" t="s">
        <v>50</v>
      </c>
      <c r="Q10" s="59">
        <v>3207000000</v>
      </c>
      <c r="R10" s="59">
        <v>0</v>
      </c>
      <c r="S10" s="59">
        <v>0</v>
      </c>
      <c r="T10" s="59">
        <v>3207000000</v>
      </c>
      <c r="U10" s="59">
        <v>0</v>
      </c>
      <c r="V10" s="59">
        <v>3125370822.1399999</v>
      </c>
      <c r="W10" s="59">
        <v>81629177.859999999</v>
      </c>
      <c r="X10" s="59">
        <v>3125226822.1399999</v>
      </c>
      <c r="Y10" s="59">
        <v>3118911202.1399999</v>
      </c>
      <c r="Z10" s="59">
        <v>3074286607.1399999</v>
      </c>
      <c r="AA10" s="59">
        <v>3074286607.1399999</v>
      </c>
    </row>
    <row r="11" spans="1:27" ht="22.5" hidden="1">
      <c r="A11" s="56" t="s">
        <v>32</v>
      </c>
      <c r="B11" s="57" t="s">
        <v>33</v>
      </c>
      <c r="C11" s="58" t="s">
        <v>53</v>
      </c>
      <c r="D11" s="56" t="s">
        <v>35</v>
      </c>
      <c r="E11" s="56" t="s">
        <v>45</v>
      </c>
      <c r="F11" s="56" t="s">
        <v>38</v>
      </c>
      <c r="G11" s="56" t="s">
        <v>36</v>
      </c>
      <c r="H11" s="56" t="s">
        <v>54</v>
      </c>
      <c r="I11" s="56"/>
      <c r="J11" s="56"/>
      <c r="K11" s="56"/>
      <c r="L11" s="56"/>
      <c r="M11" s="56" t="s">
        <v>51</v>
      </c>
      <c r="N11" s="56" t="s">
        <v>52</v>
      </c>
      <c r="O11" s="56" t="s">
        <v>39</v>
      </c>
      <c r="P11" s="57" t="s">
        <v>55</v>
      </c>
      <c r="Q11" s="59">
        <v>31000000</v>
      </c>
      <c r="R11" s="59">
        <v>0</v>
      </c>
      <c r="S11" s="59">
        <v>0</v>
      </c>
      <c r="T11" s="59">
        <v>31000000</v>
      </c>
      <c r="U11" s="59">
        <v>0</v>
      </c>
      <c r="V11" s="59">
        <v>3376990</v>
      </c>
      <c r="W11" s="59">
        <v>27623010</v>
      </c>
      <c r="X11" s="59">
        <v>3376990</v>
      </c>
      <c r="Y11" s="59">
        <v>3376990</v>
      </c>
      <c r="Z11" s="59">
        <v>0</v>
      </c>
      <c r="AA11" s="59">
        <v>0</v>
      </c>
    </row>
    <row r="12" spans="1:27" ht="22.5" hidden="1">
      <c r="A12" s="56" t="s">
        <v>32</v>
      </c>
      <c r="B12" s="57" t="s">
        <v>33</v>
      </c>
      <c r="C12" s="58" t="s">
        <v>56</v>
      </c>
      <c r="D12" s="56" t="s">
        <v>35</v>
      </c>
      <c r="E12" s="56" t="s">
        <v>45</v>
      </c>
      <c r="F12" s="56" t="s">
        <v>38</v>
      </c>
      <c r="G12" s="56" t="s">
        <v>36</v>
      </c>
      <c r="H12" s="56" t="s">
        <v>57</v>
      </c>
      <c r="I12" s="56"/>
      <c r="J12" s="56"/>
      <c r="K12" s="56"/>
      <c r="L12" s="56"/>
      <c r="M12" s="56" t="s">
        <v>51</v>
      </c>
      <c r="N12" s="56" t="s">
        <v>52</v>
      </c>
      <c r="O12" s="56" t="s">
        <v>39</v>
      </c>
      <c r="P12" s="57" t="s">
        <v>58</v>
      </c>
      <c r="Q12" s="59">
        <v>29000000</v>
      </c>
      <c r="R12" s="59">
        <v>43000000</v>
      </c>
      <c r="S12" s="59">
        <v>0</v>
      </c>
      <c r="T12" s="59">
        <v>72000000</v>
      </c>
      <c r="U12" s="59">
        <v>0</v>
      </c>
      <c r="V12" s="59">
        <v>64725362</v>
      </c>
      <c r="W12" s="59">
        <v>7274638</v>
      </c>
      <c r="X12" s="59">
        <v>64725362</v>
      </c>
      <c r="Y12" s="59">
        <v>64725362</v>
      </c>
      <c r="Z12" s="59">
        <v>64725362</v>
      </c>
      <c r="AA12" s="59">
        <v>64725362</v>
      </c>
    </row>
    <row r="13" spans="1:27" ht="22.5">
      <c r="A13" s="56" t="s">
        <v>32</v>
      </c>
      <c r="B13" s="57" t="s">
        <v>33</v>
      </c>
      <c r="C13" s="58" t="s">
        <v>59</v>
      </c>
      <c r="D13" s="56" t="s">
        <v>35</v>
      </c>
      <c r="E13" s="56" t="s">
        <v>60</v>
      </c>
      <c r="F13" s="56" t="s">
        <v>36</v>
      </c>
      <c r="G13" s="56">
        <v>0</v>
      </c>
      <c r="H13" s="56">
        <v>0</v>
      </c>
      <c r="I13" s="56"/>
      <c r="J13" s="56"/>
      <c r="K13" s="56"/>
      <c r="L13" s="56"/>
      <c r="M13" s="56" t="s">
        <v>37</v>
      </c>
      <c r="N13" s="56" t="s">
        <v>38</v>
      </c>
      <c r="O13" s="56" t="s">
        <v>39</v>
      </c>
      <c r="P13" s="57" t="s">
        <v>61</v>
      </c>
      <c r="Q13" s="59">
        <v>773000000</v>
      </c>
      <c r="R13" s="59">
        <v>0</v>
      </c>
      <c r="S13" s="59">
        <v>129260600</v>
      </c>
      <c r="T13" s="59">
        <v>643739400</v>
      </c>
      <c r="U13" s="59">
        <v>0</v>
      </c>
      <c r="V13" s="59">
        <v>439672431.94</v>
      </c>
      <c r="W13" s="59">
        <v>204066968.06</v>
      </c>
      <c r="X13" s="59">
        <v>439672431.94</v>
      </c>
      <c r="Y13" s="59">
        <v>439672431.94</v>
      </c>
      <c r="Z13" s="59">
        <v>439672431.94</v>
      </c>
      <c r="AA13" s="59">
        <v>439672431.94</v>
      </c>
    </row>
    <row r="14" spans="1:27" ht="22.5">
      <c r="A14" s="56" t="s">
        <v>32</v>
      </c>
      <c r="B14" s="57" t="s">
        <v>33</v>
      </c>
      <c r="C14" s="58" t="s">
        <v>144</v>
      </c>
      <c r="D14" s="56" t="s">
        <v>35</v>
      </c>
      <c r="E14" s="56" t="s">
        <v>60</v>
      </c>
      <c r="F14" s="56" t="s">
        <v>42</v>
      </c>
      <c r="G14" s="56">
        <v>0</v>
      </c>
      <c r="H14" s="56">
        <v>0</v>
      </c>
      <c r="I14" s="56"/>
      <c r="J14" s="56"/>
      <c r="K14" s="56"/>
      <c r="L14" s="56"/>
      <c r="M14" s="56" t="s">
        <v>37</v>
      </c>
      <c r="N14" s="56" t="s">
        <v>38</v>
      </c>
      <c r="O14" s="56" t="s">
        <v>39</v>
      </c>
      <c r="P14" s="57" t="s">
        <v>145</v>
      </c>
      <c r="Q14" s="59">
        <v>0</v>
      </c>
      <c r="R14" s="59">
        <v>12600</v>
      </c>
      <c r="S14" s="59">
        <v>0</v>
      </c>
      <c r="T14" s="59">
        <v>12600</v>
      </c>
      <c r="U14" s="59">
        <v>0</v>
      </c>
      <c r="V14" s="59">
        <v>0</v>
      </c>
      <c r="W14" s="59">
        <v>12600</v>
      </c>
      <c r="X14" s="59">
        <v>0</v>
      </c>
      <c r="Y14" s="59">
        <v>0</v>
      </c>
      <c r="Z14" s="59">
        <v>0</v>
      </c>
      <c r="AA14" s="59">
        <v>0</v>
      </c>
    </row>
    <row r="15" spans="1:27" ht="22.5">
      <c r="A15" s="56" t="s">
        <v>32</v>
      </c>
      <c r="B15" s="57" t="s">
        <v>33</v>
      </c>
      <c r="C15" s="58" t="s">
        <v>62</v>
      </c>
      <c r="D15" s="56" t="s">
        <v>35</v>
      </c>
      <c r="E15" s="56" t="s">
        <v>60</v>
      </c>
      <c r="F15" s="56" t="s">
        <v>45</v>
      </c>
      <c r="G15" s="56">
        <v>0</v>
      </c>
      <c r="H15" s="56">
        <v>0</v>
      </c>
      <c r="I15" s="56"/>
      <c r="J15" s="56"/>
      <c r="K15" s="56"/>
      <c r="L15" s="56"/>
      <c r="M15" s="56" t="s">
        <v>37</v>
      </c>
      <c r="N15" s="56" t="s">
        <v>38</v>
      </c>
      <c r="O15" s="56" t="s">
        <v>39</v>
      </c>
      <c r="P15" s="57" t="s">
        <v>63</v>
      </c>
      <c r="Q15" s="59">
        <v>50000000</v>
      </c>
      <c r="R15" s="59">
        <v>0</v>
      </c>
      <c r="S15" s="59">
        <v>50000000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</row>
    <row r="16" spans="1:27" ht="22.5">
      <c r="A16" s="56" t="s">
        <v>32</v>
      </c>
      <c r="B16" s="57" t="s">
        <v>33</v>
      </c>
      <c r="C16" s="58" t="s">
        <v>64</v>
      </c>
      <c r="D16" s="56" t="s">
        <v>35</v>
      </c>
      <c r="E16" s="56" t="s">
        <v>60</v>
      </c>
      <c r="F16" s="56" t="s">
        <v>65</v>
      </c>
      <c r="G16" s="56" t="s">
        <v>36</v>
      </c>
      <c r="H16" s="56">
        <v>0</v>
      </c>
      <c r="I16" s="56"/>
      <c r="J16" s="56"/>
      <c r="K16" s="56"/>
      <c r="L16" s="56"/>
      <c r="M16" s="56" t="s">
        <v>51</v>
      </c>
      <c r="N16" s="56" t="s">
        <v>52</v>
      </c>
      <c r="O16" s="56" t="s">
        <v>39</v>
      </c>
      <c r="P16" s="57" t="s">
        <v>66</v>
      </c>
      <c r="Q16" s="59">
        <v>264000000</v>
      </c>
      <c r="R16" s="59">
        <v>0</v>
      </c>
      <c r="S16" s="59">
        <v>0</v>
      </c>
      <c r="T16" s="59">
        <v>264000000</v>
      </c>
      <c r="U16" s="59">
        <v>0</v>
      </c>
      <c r="V16" s="59">
        <v>207950800</v>
      </c>
      <c r="W16" s="59">
        <v>56049200</v>
      </c>
      <c r="X16" s="59">
        <v>207950800</v>
      </c>
      <c r="Y16" s="59">
        <v>207950800</v>
      </c>
      <c r="Z16" s="59">
        <v>207950800</v>
      </c>
      <c r="AA16" s="59">
        <v>207950800</v>
      </c>
    </row>
    <row r="17" spans="1:27" ht="22.5">
      <c r="A17" s="56" t="s">
        <v>32</v>
      </c>
      <c r="B17" s="57" t="s">
        <v>33</v>
      </c>
      <c r="C17" s="58" t="s">
        <v>146</v>
      </c>
      <c r="D17" s="56" t="s">
        <v>35</v>
      </c>
      <c r="E17" s="56" t="s">
        <v>60</v>
      </c>
      <c r="F17" s="56" t="s">
        <v>65</v>
      </c>
      <c r="G17" s="56" t="s">
        <v>65</v>
      </c>
      <c r="H17" s="56">
        <v>0</v>
      </c>
      <c r="I17" s="56"/>
      <c r="J17" s="56"/>
      <c r="K17" s="56"/>
      <c r="L17" s="56"/>
      <c r="M17" s="56" t="s">
        <v>37</v>
      </c>
      <c r="N17" s="56" t="s">
        <v>38</v>
      </c>
      <c r="O17" s="56" t="s">
        <v>39</v>
      </c>
      <c r="P17" s="57" t="s">
        <v>147</v>
      </c>
      <c r="Q17" s="59">
        <v>0</v>
      </c>
      <c r="R17" s="59">
        <v>19248000</v>
      </c>
      <c r="S17" s="59">
        <v>0</v>
      </c>
      <c r="T17" s="59">
        <v>19248000</v>
      </c>
      <c r="U17" s="59">
        <v>0</v>
      </c>
      <c r="V17" s="59">
        <v>19248000</v>
      </c>
      <c r="W17" s="59">
        <v>0</v>
      </c>
      <c r="X17" s="59">
        <v>19248000</v>
      </c>
      <c r="Y17" s="59">
        <v>19248000</v>
      </c>
      <c r="Z17" s="59">
        <v>19248000</v>
      </c>
      <c r="AA17" s="59">
        <v>19248000</v>
      </c>
    </row>
    <row r="18" spans="1:27" ht="22.5">
      <c r="A18" s="56" t="s">
        <v>32</v>
      </c>
      <c r="B18" s="57" t="s">
        <v>33</v>
      </c>
      <c r="C18" s="58" t="s">
        <v>67</v>
      </c>
      <c r="D18" s="56" t="s">
        <v>35</v>
      </c>
      <c r="E18" s="56" t="s">
        <v>60</v>
      </c>
      <c r="F18" s="56" t="s">
        <v>68</v>
      </c>
      <c r="G18" s="56">
        <v>0</v>
      </c>
      <c r="H18" s="56">
        <v>0</v>
      </c>
      <c r="I18" s="56"/>
      <c r="J18" s="56"/>
      <c r="K18" s="56"/>
      <c r="L18" s="56"/>
      <c r="M18" s="56" t="s">
        <v>51</v>
      </c>
      <c r="N18" s="56" t="s">
        <v>52</v>
      </c>
      <c r="O18" s="56" t="s">
        <v>39</v>
      </c>
      <c r="P18" s="57" t="s">
        <v>69</v>
      </c>
      <c r="Q18" s="59">
        <v>43000000</v>
      </c>
      <c r="R18" s="59">
        <v>0</v>
      </c>
      <c r="S18" s="59">
        <v>43000000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</row>
    <row r="19" spans="1:27" ht="67.5">
      <c r="A19" s="56" t="s">
        <v>32</v>
      </c>
      <c r="B19" s="57" t="s">
        <v>33</v>
      </c>
      <c r="C19" s="58" t="s">
        <v>70</v>
      </c>
      <c r="D19" s="56" t="s">
        <v>71</v>
      </c>
      <c r="E19" s="56" t="s">
        <v>72</v>
      </c>
      <c r="F19" s="56" t="s">
        <v>73</v>
      </c>
      <c r="G19" s="56" t="s">
        <v>74</v>
      </c>
      <c r="H19" s="56">
        <v>0</v>
      </c>
      <c r="I19" s="56"/>
      <c r="J19" s="56"/>
      <c r="K19" s="56"/>
      <c r="L19" s="56"/>
      <c r="M19" s="56" t="s">
        <v>37</v>
      </c>
      <c r="N19" s="56" t="s">
        <v>75</v>
      </c>
      <c r="O19" s="56" t="s">
        <v>39</v>
      </c>
      <c r="P19" s="57" t="s">
        <v>76</v>
      </c>
      <c r="Q19" s="59">
        <v>4000000000</v>
      </c>
      <c r="R19" s="59">
        <v>0</v>
      </c>
      <c r="S19" s="59">
        <v>0</v>
      </c>
      <c r="T19" s="59">
        <v>4000000000</v>
      </c>
      <c r="U19" s="59">
        <v>0</v>
      </c>
      <c r="V19" s="59">
        <v>3815164903.5</v>
      </c>
      <c r="W19" s="59">
        <v>184835096.5</v>
      </c>
      <c r="X19" s="59">
        <v>3815164903.5</v>
      </c>
      <c r="Y19" s="59">
        <v>2061905702.5</v>
      </c>
      <c r="Z19" s="59">
        <v>2061905702.5</v>
      </c>
      <c r="AA19" s="59">
        <v>2061905702.5</v>
      </c>
    </row>
    <row r="20" spans="1:27" ht="67.5">
      <c r="A20" s="56" t="s">
        <v>32</v>
      </c>
      <c r="B20" s="57" t="s">
        <v>33</v>
      </c>
      <c r="C20" s="58" t="s">
        <v>70</v>
      </c>
      <c r="D20" s="56" t="s">
        <v>71</v>
      </c>
      <c r="E20" s="56" t="s">
        <v>72</v>
      </c>
      <c r="F20" s="56" t="s">
        <v>73</v>
      </c>
      <c r="G20" s="56" t="s">
        <v>74</v>
      </c>
      <c r="H20" s="56">
        <v>0</v>
      </c>
      <c r="I20" s="56"/>
      <c r="J20" s="56"/>
      <c r="K20" s="56"/>
      <c r="L20" s="56"/>
      <c r="M20" s="56" t="s">
        <v>51</v>
      </c>
      <c r="N20" s="56" t="s">
        <v>52</v>
      </c>
      <c r="O20" s="56" t="s">
        <v>39</v>
      </c>
      <c r="P20" s="57" t="s">
        <v>76</v>
      </c>
      <c r="Q20" s="59">
        <v>1000000000</v>
      </c>
      <c r="R20" s="59">
        <v>0</v>
      </c>
      <c r="S20" s="59">
        <v>558571866</v>
      </c>
      <c r="T20" s="59">
        <v>441428134</v>
      </c>
      <c r="U20" s="59">
        <v>0</v>
      </c>
      <c r="V20" s="59">
        <v>441428134</v>
      </c>
      <c r="W20" s="59">
        <v>0</v>
      </c>
      <c r="X20" s="59">
        <v>441428134</v>
      </c>
      <c r="Y20" s="59">
        <v>134203115</v>
      </c>
      <c r="Z20" s="59">
        <v>104203115</v>
      </c>
      <c r="AA20" s="59">
        <v>104203115</v>
      </c>
    </row>
    <row r="21" spans="1:27" ht="45">
      <c r="A21" s="56" t="s">
        <v>32</v>
      </c>
      <c r="B21" s="57" t="s">
        <v>33</v>
      </c>
      <c r="C21" s="58" t="s">
        <v>77</v>
      </c>
      <c r="D21" s="56" t="s">
        <v>71</v>
      </c>
      <c r="E21" s="56" t="s">
        <v>72</v>
      </c>
      <c r="F21" s="56" t="s">
        <v>73</v>
      </c>
      <c r="G21" s="56" t="s">
        <v>78</v>
      </c>
      <c r="H21" s="56">
        <v>0</v>
      </c>
      <c r="I21" s="56"/>
      <c r="J21" s="56"/>
      <c r="K21" s="56"/>
      <c r="L21" s="56"/>
      <c r="M21" s="56" t="s">
        <v>37</v>
      </c>
      <c r="N21" s="56" t="s">
        <v>38</v>
      </c>
      <c r="O21" s="56" t="s">
        <v>39</v>
      </c>
      <c r="P21" s="57" t="s">
        <v>79</v>
      </c>
      <c r="Q21" s="59">
        <v>500000000</v>
      </c>
      <c r="R21" s="59">
        <v>0</v>
      </c>
      <c r="S21" s="59">
        <v>500000000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</row>
    <row r="22" spans="1:27" ht="45">
      <c r="A22" s="56" t="s">
        <v>32</v>
      </c>
      <c r="B22" s="57" t="s">
        <v>33</v>
      </c>
      <c r="C22" s="58" t="s">
        <v>77</v>
      </c>
      <c r="D22" s="56" t="s">
        <v>71</v>
      </c>
      <c r="E22" s="56" t="s">
        <v>72</v>
      </c>
      <c r="F22" s="56" t="s">
        <v>73</v>
      </c>
      <c r="G22" s="56" t="s">
        <v>78</v>
      </c>
      <c r="H22" s="56">
        <v>0</v>
      </c>
      <c r="I22" s="56"/>
      <c r="J22" s="56"/>
      <c r="K22" s="56"/>
      <c r="L22" s="56"/>
      <c r="M22" s="56" t="s">
        <v>37</v>
      </c>
      <c r="N22" s="56" t="s">
        <v>75</v>
      </c>
      <c r="O22" s="56" t="s">
        <v>39</v>
      </c>
      <c r="P22" s="57" t="s">
        <v>79</v>
      </c>
      <c r="Q22" s="59">
        <v>10295000000</v>
      </c>
      <c r="R22" s="59">
        <v>0</v>
      </c>
      <c r="S22" s="59">
        <v>0</v>
      </c>
      <c r="T22" s="59">
        <v>10295000000</v>
      </c>
      <c r="U22" s="59">
        <v>0</v>
      </c>
      <c r="V22" s="59">
        <v>9997246513.0200005</v>
      </c>
      <c r="W22" s="59">
        <v>297753486.98000002</v>
      </c>
      <c r="X22" s="59">
        <v>9997097913.0200005</v>
      </c>
      <c r="Y22" s="59">
        <v>6397876330.0200005</v>
      </c>
      <c r="Z22" s="59">
        <v>6397876330.0200005</v>
      </c>
      <c r="AA22" s="59">
        <v>6397876330.0200005</v>
      </c>
    </row>
    <row r="23" spans="1:27" ht="45">
      <c r="A23" s="56" t="s">
        <v>32</v>
      </c>
      <c r="B23" s="57" t="s">
        <v>33</v>
      </c>
      <c r="C23" s="58" t="s">
        <v>77</v>
      </c>
      <c r="D23" s="56" t="s">
        <v>71</v>
      </c>
      <c r="E23" s="56" t="s">
        <v>72</v>
      </c>
      <c r="F23" s="56" t="s">
        <v>73</v>
      </c>
      <c r="G23" s="56" t="s">
        <v>78</v>
      </c>
      <c r="H23" s="56">
        <v>0</v>
      </c>
      <c r="I23" s="56"/>
      <c r="J23" s="56"/>
      <c r="K23" s="56"/>
      <c r="L23" s="56"/>
      <c r="M23" s="56" t="s">
        <v>51</v>
      </c>
      <c r="N23" s="56" t="s">
        <v>52</v>
      </c>
      <c r="O23" s="56" t="s">
        <v>39</v>
      </c>
      <c r="P23" s="57" t="s">
        <v>79</v>
      </c>
      <c r="Q23" s="59">
        <v>4500000000</v>
      </c>
      <c r="R23" s="59">
        <v>0</v>
      </c>
      <c r="S23" s="59">
        <v>663326978</v>
      </c>
      <c r="T23" s="59">
        <v>3836673022</v>
      </c>
      <c r="U23" s="59">
        <v>0</v>
      </c>
      <c r="V23" s="59">
        <v>3717788943.1999998</v>
      </c>
      <c r="W23" s="59">
        <v>118884078.8</v>
      </c>
      <c r="X23" s="59">
        <v>3717788943.1999998</v>
      </c>
      <c r="Y23" s="59">
        <v>1631756031.2</v>
      </c>
      <c r="Z23" s="59">
        <v>1608956885.2</v>
      </c>
      <c r="AA23" s="59">
        <v>1608956885.2</v>
      </c>
    </row>
    <row r="24" spans="1:27" ht="78.75">
      <c r="A24" s="56" t="s">
        <v>32</v>
      </c>
      <c r="B24" s="57" t="s">
        <v>33</v>
      </c>
      <c r="C24" s="58" t="s">
        <v>80</v>
      </c>
      <c r="D24" s="56" t="s">
        <v>71</v>
      </c>
      <c r="E24" s="56" t="s">
        <v>81</v>
      </c>
      <c r="F24" s="56" t="s">
        <v>73</v>
      </c>
      <c r="G24" s="56" t="s">
        <v>82</v>
      </c>
      <c r="H24" s="56">
        <v>0</v>
      </c>
      <c r="I24" s="56"/>
      <c r="J24" s="56"/>
      <c r="K24" s="56"/>
      <c r="L24" s="56"/>
      <c r="M24" s="56" t="s">
        <v>37</v>
      </c>
      <c r="N24" s="56" t="s">
        <v>75</v>
      </c>
      <c r="O24" s="56" t="s">
        <v>39</v>
      </c>
      <c r="P24" s="57" t="s">
        <v>83</v>
      </c>
      <c r="Q24" s="59">
        <v>4500244560</v>
      </c>
      <c r="R24" s="59">
        <v>0</v>
      </c>
      <c r="S24" s="59">
        <v>0</v>
      </c>
      <c r="T24" s="59">
        <v>4500244560</v>
      </c>
      <c r="U24" s="59">
        <v>0</v>
      </c>
      <c r="V24" s="59">
        <v>4301615433.2700005</v>
      </c>
      <c r="W24" s="59">
        <v>198629126.72999999</v>
      </c>
      <c r="X24" s="59">
        <v>4301615433.2700005</v>
      </c>
      <c r="Y24" s="59">
        <v>3995170933.27</v>
      </c>
      <c r="Z24" s="59">
        <v>3994487600.27</v>
      </c>
      <c r="AA24" s="59">
        <v>3994487600.27</v>
      </c>
    </row>
    <row r="25" spans="1:27" ht="78.75">
      <c r="A25" s="56" t="s">
        <v>32</v>
      </c>
      <c r="B25" s="57" t="s">
        <v>33</v>
      </c>
      <c r="C25" s="58" t="s">
        <v>80</v>
      </c>
      <c r="D25" s="56" t="s">
        <v>71</v>
      </c>
      <c r="E25" s="56" t="s">
        <v>81</v>
      </c>
      <c r="F25" s="56" t="s">
        <v>73</v>
      </c>
      <c r="G25" s="56" t="s">
        <v>82</v>
      </c>
      <c r="H25" s="56">
        <v>0</v>
      </c>
      <c r="I25" s="56"/>
      <c r="J25" s="56"/>
      <c r="K25" s="56"/>
      <c r="L25" s="56"/>
      <c r="M25" s="56" t="s">
        <v>37</v>
      </c>
      <c r="N25" s="56" t="s">
        <v>75</v>
      </c>
      <c r="O25" s="56" t="s">
        <v>143</v>
      </c>
      <c r="P25" s="57" t="s">
        <v>83</v>
      </c>
      <c r="Q25" s="59">
        <v>0</v>
      </c>
      <c r="R25" s="59">
        <v>2438548523</v>
      </c>
      <c r="S25" s="59">
        <v>582725429</v>
      </c>
      <c r="T25" s="59">
        <v>1855823094</v>
      </c>
      <c r="U25" s="59">
        <v>0</v>
      </c>
      <c r="V25" s="59">
        <v>1467957310.23</v>
      </c>
      <c r="W25" s="59">
        <v>387865783.76999998</v>
      </c>
      <c r="X25" s="59">
        <v>1467957310.23</v>
      </c>
      <c r="Y25" s="59">
        <v>886930423.23000002</v>
      </c>
      <c r="Z25" s="59">
        <v>858663755.23000002</v>
      </c>
      <c r="AA25" s="59">
        <v>858663755.23000002</v>
      </c>
    </row>
    <row r="26" spans="1:27" ht="78.75">
      <c r="A26" s="56" t="s">
        <v>32</v>
      </c>
      <c r="B26" s="57" t="s">
        <v>33</v>
      </c>
      <c r="C26" s="58" t="s">
        <v>80</v>
      </c>
      <c r="D26" s="56" t="s">
        <v>71</v>
      </c>
      <c r="E26" s="56" t="s">
        <v>81</v>
      </c>
      <c r="F26" s="56" t="s">
        <v>73</v>
      </c>
      <c r="G26" s="56" t="s">
        <v>82</v>
      </c>
      <c r="H26" s="56">
        <v>0</v>
      </c>
      <c r="I26" s="56"/>
      <c r="J26" s="56"/>
      <c r="K26" s="56"/>
      <c r="L26" s="56"/>
      <c r="M26" s="56" t="s">
        <v>51</v>
      </c>
      <c r="N26" s="56" t="s">
        <v>52</v>
      </c>
      <c r="O26" s="56" t="s">
        <v>39</v>
      </c>
      <c r="P26" s="57" t="s">
        <v>83</v>
      </c>
      <c r="Q26" s="59">
        <v>2900000000</v>
      </c>
      <c r="R26" s="59">
        <v>0</v>
      </c>
      <c r="S26" s="59">
        <v>0</v>
      </c>
      <c r="T26" s="59">
        <v>2900000000</v>
      </c>
      <c r="U26" s="59">
        <v>0</v>
      </c>
      <c r="V26" s="59">
        <v>2521611742.96</v>
      </c>
      <c r="W26" s="59">
        <v>378388257.04000002</v>
      </c>
      <c r="X26" s="59">
        <v>2521611742.96</v>
      </c>
      <c r="Y26" s="59">
        <v>2008907272.96</v>
      </c>
      <c r="Z26" s="59">
        <v>1997592272.96</v>
      </c>
      <c r="AA26" s="59">
        <v>1997592272.96</v>
      </c>
    </row>
    <row r="27" spans="1:27" ht="22.5">
      <c r="A27" s="56" t="s">
        <v>32</v>
      </c>
      <c r="B27" s="57" t="s">
        <v>33</v>
      </c>
      <c r="C27" s="58" t="s">
        <v>84</v>
      </c>
      <c r="D27" s="56" t="s">
        <v>71</v>
      </c>
      <c r="E27" s="56" t="s">
        <v>85</v>
      </c>
      <c r="F27" s="56" t="s">
        <v>73</v>
      </c>
      <c r="G27" s="56" t="s">
        <v>82</v>
      </c>
      <c r="H27" s="56">
        <v>0</v>
      </c>
      <c r="I27" s="56"/>
      <c r="J27" s="56"/>
      <c r="K27" s="56"/>
      <c r="L27" s="56"/>
      <c r="M27" s="56" t="s">
        <v>37</v>
      </c>
      <c r="N27" s="56" t="s">
        <v>75</v>
      </c>
      <c r="O27" s="56" t="s">
        <v>39</v>
      </c>
      <c r="P27" s="57" t="s">
        <v>86</v>
      </c>
      <c r="Q27" s="59">
        <v>7000000000</v>
      </c>
      <c r="R27" s="59">
        <v>0</v>
      </c>
      <c r="S27" s="59">
        <v>0</v>
      </c>
      <c r="T27" s="59">
        <v>7000000000</v>
      </c>
      <c r="U27" s="59">
        <v>0</v>
      </c>
      <c r="V27" s="59">
        <v>6797895485.46</v>
      </c>
      <c r="W27" s="59">
        <v>202104514.53999999</v>
      </c>
      <c r="X27" s="59">
        <v>6797386487.46</v>
      </c>
      <c r="Y27" s="59">
        <v>6599380298.46</v>
      </c>
      <c r="Z27" s="59">
        <v>6599380298.46</v>
      </c>
      <c r="AA27" s="59">
        <v>6599380298.46</v>
      </c>
    </row>
    <row r="28" spans="1:27" ht="22.5">
      <c r="A28" s="56" t="s">
        <v>32</v>
      </c>
      <c r="B28" s="57" t="s">
        <v>33</v>
      </c>
      <c r="C28" s="58" t="s">
        <v>84</v>
      </c>
      <c r="D28" s="56" t="s">
        <v>71</v>
      </c>
      <c r="E28" s="56" t="s">
        <v>85</v>
      </c>
      <c r="F28" s="56" t="s">
        <v>73</v>
      </c>
      <c r="G28" s="56" t="s">
        <v>82</v>
      </c>
      <c r="H28" s="56">
        <v>0</v>
      </c>
      <c r="I28" s="56"/>
      <c r="J28" s="56"/>
      <c r="K28" s="56"/>
      <c r="L28" s="56"/>
      <c r="M28" s="56" t="s">
        <v>37</v>
      </c>
      <c r="N28" s="56" t="s">
        <v>87</v>
      </c>
      <c r="O28" s="56" t="s">
        <v>39</v>
      </c>
      <c r="P28" s="57" t="s">
        <v>86</v>
      </c>
      <c r="Q28" s="59">
        <v>8183590302</v>
      </c>
      <c r="R28" s="59">
        <v>0</v>
      </c>
      <c r="S28" s="59">
        <v>1340000000</v>
      </c>
      <c r="T28" s="59">
        <v>6843590302</v>
      </c>
      <c r="U28" s="59">
        <v>0</v>
      </c>
      <c r="V28" s="59">
        <v>6618055977.1599998</v>
      </c>
      <c r="W28" s="59">
        <v>225534324.84</v>
      </c>
      <c r="X28" s="59">
        <v>6618055977.1599998</v>
      </c>
      <c r="Y28" s="59">
        <v>5752595098.1599998</v>
      </c>
      <c r="Z28" s="59">
        <v>5752595098.1599998</v>
      </c>
      <c r="AA28" s="59">
        <v>5752595098.1599998</v>
      </c>
    </row>
    <row r="29" spans="1:27" ht="22.5">
      <c r="A29" s="56" t="s">
        <v>32</v>
      </c>
      <c r="B29" s="57" t="s">
        <v>33</v>
      </c>
      <c r="C29" s="58" t="s">
        <v>84</v>
      </c>
      <c r="D29" s="56" t="s">
        <v>71</v>
      </c>
      <c r="E29" s="56" t="s">
        <v>85</v>
      </c>
      <c r="F29" s="56" t="s">
        <v>73</v>
      </c>
      <c r="G29" s="56" t="s">
        <v>82</v>
      </c>
      <c r="H29" s="56">
        <v>0</v>
      </c>
      <c r="I29" s="56"/>
      <c r="J29" s="56"/>
      <c r="K29" s="56"/>
      <c r="L29" s="56"/>
      <c r="M29" s="56" t="s">
        <v>51</v>
      </c>
      <c r="N29" s="56" t="s">
        <v>52</v>
      </c>
      <c r="O29" s="56" t="s">
        <v>39</v>
      </c>
      <c r="P29" s="57" t="s">
        <v>86</v>
      </c>
      <c r="Q29" s="59">
        <v>17636000000</v>
      </c>
      <c r="R29" s="59">
        <v>0</v>
      </c>
      <c r="S29" s="59">
        <v>3000000000</v>
      </c>
      <c r="T29" s="59">
        <v>14636000000</v>
      </c>
      <c r="U29" s="59">
        <v>0</v>
      </c>
      <c r="V29" s="59">
        <v>12555534218.959999</v>
      </c>
      <c r="W29" s="59">
        <v>2080465781.04</v>
      </c>
      <c r="X29" s="59">
        <v>12555074994.959999</v>
      </c>
      <c r="Y29" s="59">
        <v>10379154949.6</v>
      </c>
      <c r="Z29" s="59">
        <v>10285474135.6</v>
      </c>
      <c r="AA29" s="59">
        <v>10285474135.6</v>
      </c>
    </row>
    <row r="30" spans="1:27" ht="56.25">
      <c r="A30" s="56" t="s">
        <v>32</v>
      </c>
      <c r="B30" s="57" t="s">
        <v>33</v>
      </c>
      <c r="C30" s="58" t="s">
        <v>88</v>
      </c>
      <c r="D30" s="56" t="s">
        <v>71</v>
      </c>
      <c r="E30" s="56" t="s">
        <v>89</v>
      </c>
      <c r="F30" s="56" t="s">
        <v>73</v>
      </c>
      <c r="G30" s="56" t="s">
        <v>90</v>
      </c>
      <c r="H30" s="56">
        <v>0</v>
      </c>
      <c r="I30" s="56"/>
      <c r="J30" s="56"/>
      <c r="K30" s="56"/>
      <c r="L30" s="56"/>
      <c r="M30" s="56" t="s">
        <v>37</v>
      </c>
      <c r="N30" s="56" t="s">
        <v>75</v>
      </c>
      <c r="O30" s="56" t="s">
        <v>39</v>
      </c>
      <c r="P30" s="57" t="s">
        <v>91</v>
      </c>
      <c r="Q30" s="59">
        <v>2037000000</v>
      </c>
      <c r="R30" s="59">
        <v>0</v>
      </c>
      <c r="S30" s="59">
        <v>0</v>
      </c>
      <c r="T30" s="59">
        <v>2037000000</v>
      </c>
      <c r="U30" s="59">
        <v>0</v>
      </c>
      <c r="V30" s="59">
        <v>2017220853.3699999</v>
      </c>
      <c r="W30" s="59">
        <v>19779146.629999999</v>
      </c>
      <c r="X30" s="59">
        <v>2017220853.3699999</v>
      </c>
      <c r="Y30" s="59">
        <v>2005324354.3699999</v>
      </c>
      <c r="Z30" s="59">
        <v>2005324354.3699999</v>
      </c>
      <c r="AA30" s="59">
        <v>2005324354.3699999</v>
      </c>
    </row>
    <row r="31" spans="1:27" ht="56.25">
      <c r="A31" s="56" t="s">
        <v>32</v>
      </c>
      <c r="B31" s="57" t="s">
        <v>33</v>
      </c>
      <c r="C31" s="58" t="s">
        <v>88</v>
      </c>
      <c r="D31" s="56" t="s">
        <v>71</v>
      </c>
      <c r="E31" s="56" t="s">
        <v>89</v>
      </c>
      <c r="F31" s="56" t="s">
        <v>73</v>
      </c>
      <c r="G31" s="56" t="s">
        <v>90</v>
      </c>
      <c r="H31" s="56">
        <v>0</v>
      </c>
      <c r="I31" s="56"/>
      <c r="J31" s="56"/>
      <c r="K31" s="56"/>
      <c r="L31" s="56"/>
      <c r="M31" s="56" t="s">
        <v>51</v>
      </c>
      <c r="N31" s="56" t="s">
        <v>52</v>
      </c>
      <c r="O31" s="56" t="s">
        <v>39</v>
      </c>
      <c r="P31" s="57" t="s">
        <v>91</v>
      </c>
      <c r="Q31" s="59">
        <v>2500000000</v>
      </c>
      <c r="R31" s="59">
        <v>0</v>
      </c>
      <c r="S31" s="59">
        <v>1723195048</v>
      </c>
      <c r="T31" s="59">
        <v>776804952</v>
      </c>
      <c r="U31" s="59">
        <v>0</v>
      </c>
      <c r="V31" s="59">
        <v>681943759</v>
      </c>
      <c r="W31" s="59">
        <v>94861193</v>
      </c>
      <c r="X31" s="59">
        <v>681943759</v>
      </c>
      <c r="Y31" s="59">
        <v>631943759</v>
      </c>
      <c r="Z31" s="59">
        <v>627049092</v>
      </c>
      <c r="AA31" s="59">
        <v>627049092</v>
      </c>
    </row>
    <row r="32" spans="1:27" ht="33.75">
      <c r="A32" s="56" t="s">
        <v>32</v>
      </c>
      <c r="B32" s="57" t="s">
        <v>33</v>
      </c>
      <c r="C32" s="58" t="s">
        <v>92</v>
      </c>
      <c r="D32" s="56" t="s">
        <v>71</v>
      </c>
      <c r="E32" s="56" t="s">
        <v>93</v>
      </c>
      <c r="F32" s="56" t="s">
        <v>73</v>
      </c>
      <c r="G32" s="56" t="s">
        <v>94</v>
      </c>
      <c r="H32" s="56">
        <v>0</v>
      </c>
      <c r="I32" s="56"/>
      <c r="J32" s="56"/>
      <c r="K32" s="56"/>
      <c r="L32" s="56"/>
      <c r="M32" s="56" t="s">
        <v>37</v>
      </c>
      <c r="N32" s="56" t="s">
        <v>75</v>
      </c>
      <c r="O32" s="56" t="s">
        <v>39</v>
      </c>
      <c r="P32" s="57" t="s">
        <v>95</v>
      </c>
      <c r="Q32" s="59">
        <v>7479000000</v>
      </c>
      <c r="R32" s="59">
        <v>0</v>
      </c>
      <c r="S32" s="59">
        <v>0</v>
      </c>
      <c r="T32" s="59">
        <v>7479000000</v>
      </c>
      <c r="U32" s="59">
        <v>0</v>
      </c>
      <c r="V32" s="59">
        <v>7020655084.4700003</v>
      </c>
      <c r="W32" s="59">
        <v>458344915.52999997</v>
      </c>
      <c r="X32" s="59">
        <v>7020655084.4700003</v>
      </c>
      <c r="Y32" s="59">
        <v>6646436281.9399996</v>
      </c>
      <c r="Z32" s="59">
        <v>6646436281.9399996</v>
      </c>
      <c r="AA32" s="59">
        <v>6646436281.9399996</v>
      </c>
    </row>
    <row r="33" spans="1:27" ht="33.75">
      <c r="A33" s="56" t="s">
        <v>32</v>
      </c>
      <c r="B33" s="57" t="s">
        <v>33</v>
      </c>
      <c r="C33" s="58" t="s">
        <v>92</v>
      </c>
      <c r="D33" s="56" t="s">
        <v>71</v>
      </c>
      <c r="E33" s="56" t="s">
        <v>93</v>
      </c>
      <c r="F33" s="56" t="s">
        <v>73</v>
      </c>
      <c r="G33" s="56" t="s">
        <v>94</v>
      </c>
      <c r="H33" s="56">
        <v>0</v>
      </c>
      <c r="I33" s="56"/>
      <c r="J33" s="56"/>
      <c r="K33" s="56"/>
      <c r="L33" s="56"/>
      <c r="M33" s="56" t="s">
        <v>51</v>
      </c>
      <c r="N33" s="56" t="s">
        <v>52</v>
      </c>
      <c r="O33" s="56" t="s">
        <v>39</v>
      </c>
      <c r="P33" s="57" t="s">
        <v>95</v>
      </c>
      <c r="Q33" s="59">
        <v>5450000000</v>
      </c>
      <c r="R33" s="59">
        <v>0</v>
      </c>
      <c r="S33" s="59">
        <v>750000000</v>
      </c>
      <c r="T33" s="59">
        <v>4700000000</v>
      </c>
      <c r="U33" s="59">
        <v>0</v>
      </c>
      <c r="V33" s="59">
        <v>4083541245</v>
      </c>
      <c r="W33" s="59">
        <v>616458755</v>
      </c>
      <c r="X33" s="59">
        <v>4083541245</v>
      </c>
      <c r="Y33" s="59">
        <v>584823491</v>
      </c>
      <c r="Z33" s="59">
        <v>582475830</v>
      </c>
      <c r="AA33" s="59">
        <v>582475830</v>
      </c>
    </row>
    <row r="34" spans="1:27" ht="33.75">
      <c r="A34" s="56" t="s">
        <v>32</v>
      </c>
      <c r="B34" s="57" t="s">
        <v>33</v>
      </c>
      <c r="C34" s="58" t="s">
        <v>96</v>
      </c>
      <c r="D34" s="56" t="s">
        <v>71</v>
      </c>
      <c r="E34" s="56" t="s">
        <v>93</v>
      </c>
      <c r="F34" s="56" t="s">
        <v>73</v>
      </c>
      <c r="G34" s="56" t="s">
        <v>97</v>
      </c>
      <c r="H34" s="56">
        <v>0</v>
      </c>
      <c r="I34" s="56"/>
      <c r="J34" s="56"/>
      <c r="K34" s="56"/>
      <c r="L34" s="56"/>
      <c r="M34" s="56" t="s">
        <v>37</v>
      </c>
      <c r="N34" s="56" t="s">
        <v>75</v>
      </c>
      <c r="O34" s="56" t="s">
        <v>39</v>
      </c>
      <c r="P34" s="57" t="s">
        <v>98</v>
      </c>
      <c r="Q34" s="59">
        <v>8461000000</v>
      </c>
      <c r="R34" s="59">
        <v>0</v>
      </c>
      <c r="S34" s="59">
        <v>0</v>
      </c>
      <c r="T34" s="59">
        <v>8461000000</v>
      </c>
      <c r="U34" s="59">
        <v>0</v>
      </c>
      <c r="V34" s="59">
        <v>8140469273.2299995</v>
      </c>
      <c r="W34" s="59">
        <v>320530726.76999998</v>
      </c>
      <c r="X34" s="59">
        <v>8138446273.2299995</v>
      </c>
      <c r="Y34" s="59">
        <v>1881386810.51</v>
      </c>
      <c r="Z34" s="59">
        <v>1881386810.51</v>
      </c>
      <c r="AA34" s="59">
        <v>1881386810.51</v>
      </c>
    </row>
    <row r="35" spans="1:27" ht="33.75">
      <c r="A35" s="56" t="s">
        <v>32</v>
      </c>
      <c r="B35" s="57" t="s">
        <v>33</v>
      </c>
      <c r="C35" s="58" t="s">
        <v>96</v>
      </c>
      <c r="D35" s="56" t="s">
        <v>71</v>
      </c>
      <c r="E35" s="56" t="s">
        <v>93</v>
      </c>
      <c r="F35" s="56" t="s">
        <v>73</v>
      </c>
      <c r="G35" s="56" t="s">
        <v>97</v>
      </c>
      <c r="H35" s="56">
        <v>0</v>
      </c>
      <c r="I35" s="56"/>
      <c r="J35" s="56"/>
      <c r="K35" s="56"/>
      <c r="L35" s="56"/>
      <c r="M35" s="56" t="s">
        <v>51</v>
      </c>
      <c r="N35" s="56" t="s">
        <v>52</v>
      </c>
      <c r="O35" s="56" t="s">
        <v>39</v>
      </c>
      <c r="P35" s="57" t="s">
        <v>98</v>
      </c>
      <c r="Q35" s="59">
        <v>850000000</v>
      </c>
      <c r="R35" s="59">
        <v>0</v>
      </c>
      <c r="S35" s="59">
        <v>100000000</v>
      </c>
      <c r="T35" s="59">
        <v>750000000</v>
      </c>
      <c r="U35" s="59">
        <v>0</v>
      </c>
      <c r="V35" s="59">
        <v>387018037</v>
      </c>
      <c r="W35" s="59">
        <v>362981963</v>
      </c>
      <c r="X35" s="59">
        <v>386781258</v>
      </c>
      <c r="Y35" s="59">
        <v>203212930</v>
      </c>
      <c r="Z35" s="59">
        <v>180503771</v>
      </c>
      <c r="AA35" s="59">
        <v>180503771</v>
      </c>
    </row>
    <row r="36" spans="1:27" ht="45">
      <c r="A36" s="56" t="s">
        <v>32</v>
      </c>
      <c r="B36" s="57" t="s">
        <v>33</v>
      </c>
      <c r="C36" s="58" t="s">
        <v>99</v>
      </c>
      <c r="D36" s="56" t="s">
        <v>71</v>
      </c>
      <c r="E36" s="56" t="s">
        <v>93</v>
      </c>
      <c r="F36" s="56" t="s">
        <v>73</v>
      </c>
      <c r="G36" s="56" t="s">
        <v>74</v>
      </c>
      <c r="H36" s="56">
        <v>0</v>
      </c>
      <c r="I36" s="56"/>
      <c r="J36" s="56"/>
      <c r="K36" s="56"/>
      <c r="L36" s="56"/>
      <c r="M36" s="56" t="s">
        <v>37</v>
      </c>
      <c r="N36" s="56" t="s">
        <v>75</v>
      </c>
      <c r="O36" s="56" t="s">
        <v>39</v>
      </c>
      <c r="P36" s="57" t="s">
        <v>100</v>
      </c>
      <c r="Q36" s="59">
        <v>2000000000</v>
      </c>
      <c r="R36" s="59">
        <v>0</v>
      </c>
      <c r="S36" s="59">
        <v>0</v>
      </c>
      <c r="T36" s="59">
        <v>2000000000</v>
      </c>
      <c r="U36" s="59">
        <v>0</v>
      </c>
      <c r="V36" s="59">
        <v>1652974128</v>
      </c>
      <c r="W36" s="59">
        <v>347025872</v>
      </c>
      <c r="X36" s="59">
        <v>1652974128</v>
      </c>
      <c r="Y36" s="59">
        <v>1391445047</v>
      </c>
      <c r="Z36" s="59">
        <v>1390839782</v>
      </c>
      <c r="AA36" s="59">
        <v>1390839782</v>
      </c>
    </row>
    <row r="37" spans="1:27" ht="45">
      <c r="A37" s="56" t="s">
        <v>32</v>
      </c>
      <c r="B37" s="57" t="s">
        <v>33</v>
      </c>
      <c r="C37" s="58" t="s">
        <v>99</v>
      </c>
      <c r="D37" s="56" t="s">
        <v>71</v>
      </c>
      <c r="E37" s="56" t="s">
        <v>93</v>
      </c>
      <c r="F37" s="56" t="s">
        <v>73</v>
      </c>
      <c r="G37" s="56" t="s">
        <v>74</v>
      </c>
      <c r="H37" s="56">
        <v>0</v>
      </c>
      <c r="I37" s="56"/>
      <c r="J37" s="56"/>
      <c r="K37" s="56"/>
      <c r="L37" s="56"/>
      <c r="M37" s="56" t="s">
        <v>51</v>
      </c>
      <c r="N37" s="56" t="s">
        <v>52</v>
      </c>
      <c r="O37" s="56" t="s">
        <v>39</v>
      </c>
      <c r="P37" s="57" t="s">
        <v>100</v>
      </c>
      <c r="Q37" s="59">
        <v>250000000</v>
      </c>
      <c r="R37" s="59">
        <v>0</v>
      </c>
      <c r="S37" s="59">
        <v>0</v>
      </c>
      <c r="T37" s="59">
        <v>250000000</v>
      </c>
      <c r="U37" s="59">
        <v>0</v>
      </c>
      <c r="V37" s="59">
        <v>250000000</v>
      </c>
      <c r="W37" s="59">
        <v>0</v>
      </c>
      <c r="X37" s="59">
        <v>250000000</v>
      </c>
      <c r="Y37" s="59">
        <v>242300000</v>
      </c>
      <c r="Z37" s="59">
        <v>242300000</v>
      </c>
      <c r="AA37" s="59">
        <v>242300000</v>
      </c>
    </row>
    <row r="38" spans="1:27" ht="45">
      <c r="A38" s="56" t="s">
        <v>32</v>
      </c>
      <c r="B38" s="57" t="s">
        <v>33</v>
      </c>
      <c r="C38" s="58" t="s">
        <v>101</v>
      </c>
      <c r="D38" s="56" t="s">
        <v>71</v>
      </c>
      <c r="E38" s="56" t="s">
        <v>93</v>
      </c>
      <c r="F38" s="56" t="s">
        <v>73</v>
      </c>
      <c r="G38" s="56" t="s">
        <v>78</v>
      </c>
      <c r="H38" s="56">
        <v>0</v>
      </c>
      <c r="I38" s="56"/>
      <c r="J38" s="56"/>
      <c r="K38" s="56"/>
      <c r="L38" s="56"/>
      <c r="M38" s="56" t="s">
        <v>37</v>
      </c>
      <c r="N38" s="56" t="s">
        <v>75</v>
      </c>
      <c r="O38" s="56" t="s">
        <v>39</v>
      </c>
      <c r="P38" s="57" t="s">
        <v>102</v>
      </c>
      <c r="Q38" s="59">
        <v>800000000</v>
      </c>
      <c r="R38" s="59">
        <v>0</v>
      </c>
      <c r="S38" s="59">
        <v>2229604</v>
      </c>
      <c r="T38" s="59">
        <v>797770396</v>
      </c>
      <c r="U38" s="59">
        <v>0</v>
      </c>
      <c r="V38" s="59">
        <v>758370941.79999995</v>
      </c>
      <c r="W38" s="59">
        <v>39399454.200000003</v>
      </c>
      <c r="X38" s="59">
        <v>758370941.79999995</v>
      </c>
      <c r="Y38" s="59">
        <v>714233294</v>
      </c>
      <c r="Z38" s="59">
        <v>714233294</v>
      </c>
      <c r="AA38" s="59">
        <v>714233294</v>
      </c>
    </row>
    <row r="39" spans="1:27" ht="45">
      <c r="A39" s="56" t="s">
        <v>32</v>
      </c>
      <c r="B39" s="57" t="s">
        <v>33</v>
      </c>
      <c r="C39" s="58" t="s">
        <v>101</v>
      </c>
      <c r="D39" s="56" t="s">
        <v>71</v>
      </c>
      <c r="E39" s="56" t="s">
        <v>93</v>
      </c>
      <c r="F39" s="56" t="s">
        <v>73</v>
      </c>
      <c r="G39" s="56" t="s">
        <v>78</v>
      </c>
      <c r="H39" s="56">
        <v>0</v>
      </c>
      <c r="I39" s="56"/>
      <c r="J39" s="56"/>
      <c r="K39" s="56"/>
      <c r="L39" s="56"/>
      <c r="M39" s="56" t="s">
        <v>51</v>
      </c>
      <c r="N39" s="56" t="s">
        <v>52</v>
      </c>
      <c r="O39" s="56" t="s">
        <v>39</v>
      </c>
      <c r="P39" s="57" t="s">
        <v>102</v>
      </c>
      <c r="Q39" s="59">
        <v>850000000</v>
      </c>
      <c r="R39" s="59">
        <v>0</v>
      </c>
      <c r="S39" s="59">
        <v>310264533</v>
      </c>
      <c r="T39" s="59">
        <v>539735467</v>
      </c>
      <c r="U39" s="59">
        <v>0</v>
      </c>
      <c r="V39" s="59">
        <v>528588691</v>
      </c>
      <c r="W39" s="59">
        <v>11146776</v>
      </c>
      <c r="X39" s="59">
        <v>528588691</v>
      </c>
      <c r="Y39" s="59">
        <v>103230000</v>
      </c>
      <c r="Z39" s="59">
        <v>103230000</v>
      </c>
      <c r="AA39" s="59">
        <v>103230000</v>
      </c>
    </row>
    <row r="40" spans="1:27">
      <c r="A40" s="56" t="s">
        <v>1</v>
      </c>
      <c r="B40" s="57" t="s">
        <v>1</v>
      </c>
      <c r="C40" s="58" t="s">
        <v>1</v>
      </c>
      <c r="D40" s="56" t="s">
        <v>1</v>
      </c>
      <c r="E40" s="56" t="s">
        <v>1</v>
      </c>
      <c r="F40" s="56" t="s">
        <v>1</v>
      </c>
      <c r="G40" s="56" t="s">
        <v>1</v>
      </c>
      <c r="H40" s="56" t="s">
        <v>1</v>
      </c>
      <c r="I40" s="56" t="s">
        <v>1</v>
      </c>
      <c r="J40" s="56" t="s">
        <v>1</v>
      </c>
      <c r="K40" s="56" t="s">
        <v>1</v>
      </c>
      <c r="L40" s="56" t="s">
        <v>1</v>
      </c>
      <c r="M40" s="56" t="s">
        <v>1</v>
      </c>
      <c r="N40" s="56" t="s">
        <v>1</v>
      </c>
      <c r="O40" s="56" t="s">
        <v>1</v>
      </c>
      <c r="P40" s="57" t="s">
        <v>1</v>
      </c>
      <c r="Q40" s="59">
        <v>150761834862</v>
      </c>
      <c r="R40" s="59">
        <v>4166809123</v>
      </c>
      <c r="S40" s="59">
        <v>11258574058</v>
      </c>
      <c r="T40" s="59">
        <v>143670069927</v>
      </c>
      <c r="U40" s="59">
        <v>0</v>
      </c>
      <c r="V40" s="59">
        <v>135929914416.64999</v>
      </c>
      <c r="W40" s="59">
        <v>7740155510.3500004</v>
      </c>
      <c r="X40" s="59">
        <v>135916436984.14999</v>
      </c>
      <c r="Y40" s="59">
        <v>111947860652.69</v>
      </c>
      <c r="Z40" s="59">
        <v>111679107703.69</v>
      </c>
      <c r="AA40" s="59">
        <v>111679107703.69</v>
      </c>
    </row>
    <row r="41" spans="1:27">
      <c r="A41" s="56" t="s">
        <v>1</v>
      </c>
      <c r="B41" s="60" t="s">
        <v>1</v>
      </c>
      <c r="C41" s="58" t="s">
        <v>1</v>
      </c>
      <c r="D41" s="56" t="s">
        <v>1</v>
      </c>
      <c r="E41" s="56" t="s">
        <v>1</v>
      </c>
      <c r="F41" s="56" t="s">
        <v>1</v>
      </c>
      <c r="G41" s="56" t="s">
        <v>1</v>
      </c>
      <c r="H41" s="56" t="s">
        <v>1</v>
      </c>
      <c r="I41" s="56" t="s">
        <v>1</v>
      </c>
      <c r="J41" s="56" t="s">
        <v>1</v>
      </c>
      <c r="K41" s="56" t="s">
        <v>1</v>
      </c>
      <c r="L41" s="56" t="s">
        <v>1</v>
      </c>
      <c r="M41" s="56" t="s">
        <v>1</v>
      </c>
      <c r="N41" s="56" t="s">
        <v>1</v>
      </c>
      <c r="O41" s="56" t="s">
        <v>1</v>
      </c>
      <c r="P41" s="57" t="s">
        <v>1</v>
      </c>
      <c r="Q41" s="61" t="s">
        <v>1</v>
      </c>
      <c r="R41" s="61" t="s">
        <v>1</v>
      </c>
      <c r="S41" s="61" t="s">
        <v>1</v>
      </c>
      <c r="T41" s="61" t="s">
        <v>1</v>
      </c>
      <c r="U41" s="61" t="s">
        <v>1</v>
      </c>
      <c r="V41" s="61" t="s">
        <v>1</v>
      </c>
      <c r="W41" s="61" t="s">
        <v>1</v>
      </c>
      <c r="X41" s="61" t="s">
        <v>1</v>
      </c>
      <c r="Y41" s="61" t="s">
        <v>1</v>
      </c>
      <c r="Z41" s="61" t="s">
        <v>1</v>
      </c>
      <c r="AA41" s="61" t="s">
        <v>1</v>
      </c>
    </row>
    <row r="42" spans="1:27" ht="33.950000000000003" customHeight="1"/>
  </sheetData>
  <autoFilter ref="A4:AB41">
    <filterColumn colId="7">
      <filters blank="1"/>
    </filterColumn>
  </autoFilter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3"/>
  <sheetViews>
    <sheetView tabSelected="1" workbookViewId="0">
      <selection activeCell="G21" sqref="G21"/>
    </sheetView>
  </sheetViews>
  <sheetFormatPr baseColWidth="10" defaultRowHeight="12.75"/>
  <cols>
    <col min="1" max="1" width="21.28515625" style="2" customWidth="1"/>
    <col min="2" max="4" width="6.7109375" style="2" customWidth="1"/>
    <col min="5" max="5" width="4.85546875" style="2" bestFit="1" customWidth="1"/>
    <col min="6" max="6" width="4.7109375" style="5" customWidth="1"/>
    <col min="7" max="7" width="48.85546875" style="2" customWidth="1"/>
    <col min="8" max="8" width="21" style="2" hidden="1" customWidth="1"/>
    <col min="9" max="10" width="20.28515625" style="2" bestFit="1" customWidth="1"/>
    <col min="11" max="11" width="8.42578125" style="2" customWidth="1"/>
    <col min="12" max="12" width="19.28515625" style="2" bestFit="1" customWidth="1"/>
    <col min="13" max="13" width="7.7109375" style="2" bestFit="1" customWidth="1"/>
    <col min="14" max="14" width="20.28515625" style="2" bestFit="1" customWidth="1"/>
    <col min="15" max="15" width="7.7109375" style="2" bestFit="1" customWidth="1"/>
    <col min="16" max="16" width="19.28515625" style="2" bestFit="1" customWidth="1"/>
    <col min="17" max="17" width="8.42578125" style="2" customWidth="1"/>
    <col min="18" max="18" width="20.28515625" style="2" bestFit="1" customWidth="1"/>
    <col min="19" max="19" width="7.7109375" style="2" bestFit="1" customWidth="1"/>
    <col min="20" max="16384" width="11.42578125" style="2"/>
  </cols>
  <sheetData>
    <row r="1" spans="1:16384" ht="18.75" customHeight="1">
      <c r="A1" s="69" t="s">
        <v>125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25"/>
    </row>
    <row r="2" spans="1:16384" ht="18.75" customHeight="1">
      <c r="A2" s="69" t="s">
        <v>126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25"/>
    </row>
    <row r="3" spans="1:16384" ht="18.75" customHeight="1">
      <c r="A3" s="70" t="s">
        <v>148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25"/>
    </row>
    <row r="4" spans="1:16384" ht="25.5">
      <c r="A4" s="26" t="s">
        <v>119</v>
      </c>
      <c r="B4" s="26" t="s">
        <v>9</v>
      </c>
      <c r="C4" s="26" t="s">
        <v>10</v>
      </c>
      <c r="D4" s="26" t="s">
        <v>11</v>
      </c>
      <c r="E4" s="26" t="s">
        <v>12</v>
      </c>
      <c r="F4" s="26" t="s">
        <v>118</v>
      </c>
      <c r="G4" s="26" t="s">
        <v>20</v>
      </c>
      <c r="H4" s="27" t="s">
        <v>114</v>
      </c>
      <c r="I4" s="28" t="s">
        <v>24</v>
      </c>
      <c r="J4" s="28" t="s">
        <v>26</v>
      </c>
      <c r="K4" s="28" t="s">
        <v>115</v>
      </c>
      <c r="L4" s="28" t="s">
        <v>27</v>
      </c>
      <c r="M4" s="28" t="s">
        <v>115</v>
      </c>
      <c r="N4" s="28" t="s">
        <v>28</v>
      </c>
      <c r="O4" s="28" t="s">
        <v>115</v>
      </c>
      <c r="P4" s="28" t="s">
        <v>116</v>
      </c>
      <c r="Q4" s="28" t="s">
        <v>115</v>
      </c>
      <c r="R4" s="28" t="s">
        <v>117</v>
      </c>
      <c r="S4" s="28" t="s">
        <v>115</v>
      </c>
    </row>
    <row r="5" spans="1:16384" ht="15">
      <c r="A5" s="73" t="s">
        <v>112</v>
      </c>
      <c r="B5" s="73"/>
      <c r="C5" s="73"/>
      <c r="D5" s="73"/>
      <c r="E5" s="73"/>
      <c r="F5" s="73"/>
      <c r="G5" s="73"/>
      <c r="H5" s="21">
        <f>+H9+H13+H16+H23</f>
        <v>59570000000</v>
      </c>
      <c r="I5" s="21">
        <f t="shared" ref="I5:J5" si="0">+I9+I13+I16+I23</f>
        <v>59570000000</v>
      </c>
      <c r="J5" s="21">
        <f t="shared" si="0"/>
        <v>58174833742.020004</v>
      </c>
      <c r="K5" s="20">
        <f>IF(OR(J5=0,I5=0),0,(J5/I5))</f>
        <v>0.97657938126607358</v>
      </c>
      <c r="L5" s="21">
        <f>+L9+L13+L16+L23</f>
        <v>1395166257.98</v>
      </c>
      <c r="M5" s="20">
        <f>IF(OR(L5=0,I5=0),0,(L5/I5))</f>
        <v>2.3420618733926472E-2</v>
      </c>
      <c r="N5" s="21">
        <f>+N9+N13+N16+N23</f>
        <v>58164732910.520004</v>
      </c>
      <c r="O5" s="20">
        <f>IF(OR(N5=0,I5=0),0,(N5/I5))</f>
        <v>0.97640981887728728</v>
      </c>
      <c r="P5" s="21">
        <f>+P9+P13+P16+P23</f>
        <v>10100831.5</v>
      </c>
      <c r="Q5" s="20">
        <f>IF(OR(P5=0,J5=0),0,(P5/J5))</f>
        <v>1.7362888469596284E-4</v>
      </c>
      <c r="R5" s="21">
        <f>+R9+R13+R16+R23</f>
        <v>57695644530.470001</v>
      </c>
      <c r="S5" s="20">
        <f>IF(OR(R5=0,I5=0),0,(R5/I5))</f>
        <v>0.96853524476196073</v>
      </c>
    </row>
    <row r="6" spans="1:16384" s="19" customFormat="1">
      <c r="A6" s="74" t="s">
        <v>107</v>
      </c>
      <c r="B6" s="1" t="s">
        <v>36</v>
      </c>
      <c r="C6" s="1" t="s">
        <v>36</v>
      </c>
      <c r="D6" s="1" t="s">
        <v>36</v>
      </c>
      <c r="E6" s="3"/>
      <c r="F6" s="6">
        <v>10</v>
      </c>
      <c r="G6" s="4" t="s">
        <v>40</v>
      </c>
      <c r="H6" s="7">
        <f>SUMIFS(archivo!$Q$5:$Q$40,archivo!$E$5:$E$40,$B6,archivo!$F$5:$F$40,$C6,archivo!$G$5:$G$40,Ejecucion!$D6,archivo!$H$5:$H$40,Ejecucion!$E6,archivo!$N$5:$N$40,Ejecucion!$F6)</f>
        <v>32012000000</v>
      </c>
      <c r="I6" s="7">
        <f>SUMIFS(archivo!$T$5:$T$40,archivo!$E$5:$E$40,$B6,archivo!$F$5:$F$40,$C6,archivo!$G$5:$G$40,Ejecucion!$D6,archivo!$H$5:$H$40,Ejecucion!$E6,archivo!$N$5:$N$40,Ejecucion!$F6)</f>
        <v>30522000000</v>
      </c>
      <c r="J6" s="7">
        <f>SUMIFS(archivo!$V$5:$V$40,archivo!$E$5:$E$40,$B6,archivo!$F$5:$F$40,$C6,archivo!$G$5:$G$40,Ejecucion!$D6,archivo!$H$5:$H$40,Ejecucion!$E6,archivo!$N$5:$N$40,Ejecucion!$F6)</f>
        <v>30274000912</v>
      </c>
      <c r="K6" s="8">
        <f t="shared" ref="K6" si="1">IF(OR(J6=0,I6=0),0,(J6/I6))</f>
        <v>0.99187474320162505</v>
      </c>
      <c r="L6" s="7">
        <f>SUMIFS(archivo!$W$5:$W$40,archivo!$E$5:$E$40,$B6,archivo!$F$5:$F$40,$C6,archivo!$G$5:$G$40,Ejecucion!$D6,archivo!$H$5:$H$40,Ejecucion!$E6,archivo!$N$5:$N$40,Ejecucion!$F6)</f>
        <v>247999088</v>
      </c>
      <c r="M6" s="8">
        <f t="shared" ref="M6" si="2">IF(OR(L6=0,I6=0),0,(L6/I6))</f>
        <v>8.1252567983749434E-3</v>
      </c>
      <c r="N6" s="7">
        <f>SUMIFS(archivo!$X$5:$X$40,archivo!$E$5:$E$40,$B6,archivo!$F$5:$F$40,$C6,archivo!$G$5:$G$40,Ejecucion!$D6,archivo!$H$5:$H$40,Ejecucion!$E6,archivo!$N$5:$N$40,Ejecucion!$F6)</f>
        <v>30274000912</v>
      </c>
      <c r="O6" s="8">
        <f t="shared" ref="O6" si="3">IF(OR(N6=0,I6=0),0,(N6/I6))</f>
        <v>0.99187474320162505</v>
      </c>
      <c r="P6" s="7">
        <f t="shared" ref="P6" si="4">+J6-N6</f>
        <v>0</v>
      </c>
      <c r="Q6" s="8">
        <f t="shared" ref="Q6" si="5">IF(OR(P6=0,J6=0),0,(P6/J6))</f>
        <v>0</v>
      </c>
      <c r="R6" s="7">
        <f>SUMIFS(archivo!$Y$5:$Y$40,archivo!$E$5:$E$40,$B6,archivo!$F$5:$F$40,$C6,archivo!$G$5:$G$40,Ejecucion!$D6,archivo!$H$5:$H$40,Ejecucion!$E6,archivo!$N$5:$N$40,Ejecucion!$F6)</f>
        <v>30274000912</v>
      </c>
      <c r="S6" s="8">
        <f t="shared" ref="S6" si="6">IF(OR(R6=0,I6=0),0,(R6/I6))</f>
        <v>0.99187474320162505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>
      <c r="A7" s="74"/>
      <c r="B7" s="1" t="s">
        <v>36</v>
      </c>
      <c r="C7" s="1" t="s">
        <v>36</v>
      </c>
      <c r="D7" s="1" t="s">
        <v>42</v>
      </c>
      <c r="E7" s="3"/>
      <c r="F7" s="6">
        <v>10</v>
      </c>
      <c r="G7" s="4" t="s">
        <v>43</v>
      </c>
      <c r="H7" s="7">
        <f>SUMIFS(archivo!$Q$5:$Q$40,archivo!$E$5:$E$40,$B7,archivo!$F$5:$F$40,$C7,archivo!$G$5:$G$40,Ejecucion!$D7,archivo!$H$5:$H$40,Ejecucion!$E7,archivo!$N$5:$N$40,Ejecucion!$F7)</f>
        <v>10383000000</v>
      </c>
      <c r="I7" s="7">
        <f>SUMIFS(archivo!$T$5:$T$40,archivo!$E$5:$E$40,$B7,archivo!$F$5:$F$40,$C7,archivo!$G$5:$G$40,Ejecucion!$D7,archivo!$H$5:$H$40,Ejecucion!$E7,archivo!$N$5:$N$40,Ejecucion!$F7)</f>
        <v>10483000000</v>
      </c>
      <c r="J7" s="7">
        <f>SUMIFS(archivo!$V$5:$V$40,archivo!$E$5:$E$40,$B7,archivo!$F$5:$F$40,$C7,archivo!$G$5:$G$40,Ejecucion!$D7,archivo!$H$5:$H$40,Ejecucion!$E7,archivo!$N$5:$N$40,Ejecucion!$F7)</f>
        <v>10085450588</v>
      </c>
      <c r="K7" s="8">
        <f t="shared" ref="K7:K22" si="7">IF(OR(J7=0,I7=0),0,(J7/I7))</f>
        <v>0.9620767516932176</v>
      </c>
      <c r="L7" s="7">
        <f>SUMIFS(archivo!$W$5:$W$40,archivo!$E$5:$E$40,$B7,archivo!$F$5:$F$40,$C7,archivo!$G$5:$G$40,Ejecucion!$D7,archivo!$H$5:$H$40,Ejecucion!$E7,archivo!$N$5:$N$40,Ejecucion!$F7)</f>
        <v>397549412</v>
      </c>
      <c r="M7" s="8">
        <f t="shared" ref="M7:M22" si="8">IF(OR(L7=0,I7=0),0,(L7/I7))</f>
        <v>3.7923248306782412E-2</v>
      </c>
      <c r="N7" s="7">
        <f>SUMIFS(archivo!$X$5:$X$40,archivo!$E$5:$E$40,$B7,archivo!$F$5:$F$40,$C7,archivo!$G$5:$G$40,Ejecucion!$D7,archivo!$H$5:$H$40,Ejecucion!$E7,archivo!$N$5:$N$40,Ejecucion!$F7)</f>
        <v>10085450588</v>
      </c>
      <c r="O7" s="8">
        <f t="shared" ref="O7:O22" si="9">IF(OR(N7=0,I7=0),0,(N7/I7))</f>
        <v>0.9620767516932176</v>
      </c>
      <c r="P7" s="7">
        <f t="shared" ref="P7:P22" si="10">+J7-N7</f>
        <v>0</v>
      </c>
      <c r="Q7" s="8">
        <f t="shared" ref="Q7:Q22" si="11">IF(OR(P7=0,J7=0),0,(P7/J7))</f>
        <v>0</v>
      </c>
      <c r="R7" s="7">
        <f>SUMIFS(archivo!$Y$5:$Y$40,archivo!$E$5:$E$40,$B7,archivo!$F$5:$F$40,$C7,archivo!$G$5:$G$40,Ejecucion!$D7,archivo!$H$5:$H$40,Ejecucion!$E7,archivo!$N$5:$N$40,Ejecucion!$F7)</f>
        <v>10085450588</v>
      </c>
      <c r="S7" s="8">
        <f t="shared" ref="S7:S22" si="12">IF(OR(R7=0,I7=0),0,(R7/I7))</f>
        <v>0.9620767516932176</v>
      </c>
    </row>
    <row r="8" spans="1:16384">
      <c r="A8" s="74"/>
      <c r="B8" s="1" t="s">
        <v>36</v>
      </c>
      <c r="C8" s="1" t="s">
        <v>36</v>
      </c>
      <c r="D8" s="1" t="s">
        <v>45</v>
      </c>
      <c r="E8" s="3"/>
      <c r="F8" s="6">
        <v>10</v>
      </c>
      <c r="G8" s="4" t="s">
        <v>46</v>
      </c>
      <c r="H8" s="7">
        <f>SUMIFS(archivo!$Q$5:$Q$40,archivo!$E$5:$E$40,$B8,archivo!$F$5:$F$40,$C8,archivo!$G$5:$G$40,Ejecucion!$D8,archivo!$H$5:$H$40,Ejecucion!$E8,archivo!$N$5:$N$40,Ejecucion!$F8)</f>
        <v>1558000000</v>
      </c>
      <c r="I8" s="7">
        <f>SUMIFS(archivo!$T$5:$T$40,archivo!$E$5:$E$40,$B8,archivo!$F$5:$F$40,$C8,archivo!$G$5:$G$40,Ejecucion!$D8,archivo!$H$5:$H$40,Ejecucion!$E8,archivo!$N$5:$N$40,Ejecucion!$F8)</f>
        <v>2948000000</v>
      </c>
      <c r="J8" s="7">
        <f>SUMIFS(archivo!$V$5:$V$40,archivo!$E$5:$E$40,$B8,archivo!$F$5:$F$40,$C8,archivo!$G$5:$G$40,Ejecucion!$D8,archivo!$H$5:$H$40,Ejecucion!$E8,archivo!$N$5:$N$40,Ejecucion!$F8)</f>
        <v>2821375768</v>
      </c>
      <c r="K8" s="8">
        <f t="shared" si="7"/>
        <v>0.9570474111261873</v>
      </c>
      <c r="L8" s="7">
        <f>SUMIFS(archivo!$W$5:$W$40,archivo!$E$5:$E$40,$B8,archivo!$F$5:$F$40,$C8,archivo!$G$5:$G$40,Ejecucion!$D8,archivo!$H$5:$H$40,Ejecucion!$E8,archivo!$N$5:$N$40,Ejecucion!$F8)</f>
        <v>126624232</v>
      </c>
      <c r="M8" s="8">
        <f t="shared" si="8"/>
        <v>4.2952588873812751E-2</v>
      </c>
      <c r="N8" s="7">
        <f>SUMIFS(archivo!$X$5:$X$40,archivo!$E$5:$E$40,$B8,archivo!$F$5:$F$40,$C8,archivo!$G$5:$G$40,Ejecucion!$D8,archivo!$H$5:$H$40,Ejecucion!$E8,archivo!$N$5:$N$40,Ejecucion!$F8)</f>
        <v>2821375768</v>
      </c>
      <c r="O8" s="8">
        <f t="shared" si="9"/>
        <v>0.9570474111261873</v>
      </c>
      <c r="P8" s="7">
        <f t="shared" si="10"/>
        <v>0</v>
      </c>
      <c r="Q8" s="8">
        <f t="shared" si="11"/>
        <v>0</v>
      </c>
      <c r="R8" s="7">
        <f>SUMIFS(archivo!$Y$5:$Y$40,archivo!$E$5:$E$40,$B8,archivo!$F$5:$F$40,$C8,archivo!$G$5:$G$40,Ejecucion!$D8,archivo!$H$5:$H$40,Ejecucion!$E8,archivo!$N$5:$N$40,Ejecucion!$F8)</f>
        <v>2821375768</v>
      </c>
      <c r="S8" s="8">
        <f t="shared" si="12"/>
        <v>0.9570474111261873</v>
      </c>
    </row>
    <row r="9" spans="1:16384">
      <c r="A9" s="12"/>
      <c r="B9" s="13"/>
      <c r="C9" s="13"/>
      <c r="D9" s="13"/>
      <c r="E9" s="14"/>
      <c r="F9" s="15"/>
      <c r="G9" s="16" t="s">
        <v>120</v>
      </c>
      <c r="H9" s="17">
        <f>+H8+H7+H6</f>
        <v>43953000000</v>
      </c>
      <c r="I9" s="17">
        <f t="shared" ref="I9:J9" si="13">+I8+I7+I6</f>
        <v>43953000000</v>
      </c>
      <c r="J9" s="17">
        <f t="shared" si="13"/>
        <v>43180827268</v>
      </c>
      <c r="K9" s="18">
        <f t="shared" ref="K9" si="14">IF(OR(J9=0,I9=0),0,(J9/I9))</f>
        <v>0.98243185375287234</v>
      </c>
      <c r="L9" s="17">
        <f>+L8+L7+L6</f>
        <v>772172732</v>
      </c>
      <c r="M9" s="18">
        <f t="shared" ref="M9" si="15">IF(OR(L9=0,I9=0),0,(L9/I9))</f>
        <v>1.7568146247127613E-2</v>
      </c>
      <c r="N9" s="17">
        <f>+N8+N7+N6</f>
        <v>43180827268</v>
      </c>
      <c r="O9" s="18">
        <f t="shared" ref="O9" si="16">IF(OR(N9=0,I9=0),0,(N9/I9))</f>
        <v>0.98243185375287234</v>
      </c>
      <c r="P9" s="17">
        <f>+P8+P7+P6</f>
        <v>0</v>
      </c>
      <c r="Q9" s="18">
        <f t="shared" ref="Q9" si="17">IF(OR(P9=0,J9=0),0,(P9/J9))</f>
        <v>0</v>
      </c>
      <c r="R9" s="17">
        <f>+R8+R7+R6</f>
        <v>43180827268</v>
      </c>
      <c r="S9" s="18">
        <f t="shared" ref="S9" si="18">IF(OR(R9=0,I9=0),0,(R9/I9))</f>
        <v>0.98243185375287234</v>
      </c>
    </row>
    <row r="10" spans="1:16384">
      <c r="A10" s="74" t="s">
        <v>108</v>
      </c>
      <c r="B10" s="1" t="s">
        <v>42</v>
      </c>
      <c r="C10" s="1" t="s">
        <v>36</v>
      </c>
      <c r="D10" s="1">
        <v>0</v>
      </c>
      <c r="E10" s="1">
        <v>0</v>
      </c>
      <c r="F10" s="6">
        <v>10</v>
      </c>
      <c r="G10" s="4" t="s">
        <v>48</v>
      </c>
      <c r="H10" s="7">
        <f>SUMIFS(archivo!$Q$5:$Q$40,archivo!$E$5:$E$40,$B10,archivo!$F$5:$F$40,$C10,archivo!$G$5:$G$40,Ejecucion!$D10,archivo!$H$5:$H$40,Ejecucion!$E10,archivo!$N$5:$N$40,Ejecucion!$F10)</f>
        <v>16000000</v>
      </c>
      <c r="I10" s="7">
        <f>SUMIFS(archivo!$T$5:$T$40,archivo!$E$5:$E$40,$B10,archivo!$F$5:$F$40,$C10,archivo!$G$5:$G$40,Ejecucion!$D10,archivo!$H$5:$H$40,Ejecucion!$E10,archivo!$N$5:$N$40,Ejecucion!$F10)</f>
        <v>0</v>
      </c>
      <c r="J10" s="7">
        <f>SUMIFS(archivo!$V$5:$V$40,archivo!$E$5:$E$40,$B10,archivo!$F$5:$F$40,$C10,archivo!$G$5:$G$40,Ejecucion!$D10,archivo!$H$5:$H$40,Ejecucion!$E10,archivo!$N$5:$N$40,Ejecucion!$F10)</f>
        <v>0</v>
      </c>
      <c r="K10" s="8">
        <f t="shared" si="7"/>
        <v>0</v>
      </c>
      <c r="L10" s="7">
        <f>SUMIFS(archivo!$W$5:$W$40,archivo!$E$5:$E$40,$B10,archivo!$F$5:$F$40,$C10,archivo!$G$5:$G$40,Ejecucion!$D10,archivo!$H$5:$H$40,Ejecucion!$E10,archivo!$N$5:$N$40,Ejecucion!$F10)</f>
        <v>0</v>
      </c>
      <c r="M10" s="8">
        <f t="shared" si="8"/>
        <v>0</v>
      </c>
      <c r="N10" s="7">
        <f>SUMIFS(archivo!$X$5:$X$40,archivo!$E$5:$E$40,$B10,archivo!$F$5:$F$40,$C10,archivo!$G$5:$G$40,Ejecucion!$D10,archivo!$H$5:$H$40,Ejecucion!$E10,archivo!$N$5:$N$40,Ejecucion!$F10)</f>
        <v>0</v>
      </c>
      <c r="O10" s="8">
        <f t="shared" si="9"/>
        <v>0</v>
      </c>
      <c r="P10" s="7">
        <f t="shared" si="10"/>
        <v>0</v>
      </c>
      <c r="Q10" s="8">
        <f t="shared" si="11"/>
        <v>0</v>
      </c>
      <c r="R10" s="7">
        <f>SUMIFS(archivo!$Y$5:$Y$40,archivo!$E$5:$E$40,$B10,archivo!$F$5:$F$40,$C10,archivo!$G$5:$G$40,Ejecucion!$D10,archivo!$H$5:$H$40,Ejecucion!$E10,archivo!$N$5:$N$40,Ejecucion!$F10)</f>
        <v>0</v>
      </c>
      <c r="S10" s="8">
        <f t="shared" si="12"/>
        <v>0</v>
      </c>
    </row>
    <row r="11" spans="1:16384">
      <c r="A11" s="74"/>
      <c r="B11" s="1" t="s">
        <v>42</v>
      </c>
      <c r="C11" s="1" t="s">
        <v>42</v>
      </c>
      <c r="D11" s="1">
        <v>0</v>
      </c>
      <c r="E11" s="1">
        <v>0</v>
      </c>
      <c r="F11" s="6">
        <v>10</v>
      </c>
      <c r="G11" s="4" t="s">
        <v>50</v>
      </c>
      <c r="H11" s="7">
        <f>SUMIFS(archivo!$Q$5:$Q$40,archivo!$E$5:$E$40,$B11,archivo!$F$5:$F$40,$C11,archivo!$G$5:$G$40,Ejecucion!$D11,archivo!$H$5:$H$40,Ejecucion!$E11,archivo!$N$5:$N$40,Ejecucion!$F11)</f>
        <v>11204000000</v>
      </c>
      <c r="I11" s="7">
        <f>SUMIFS(archivo!$T$5:$T$40,archivo!$E$5:$E$40,$B11,archivo!$F$5:$F$40,$C11,archivo!$G$5:$G$40,Ejecucion!$D11,archivo!$H$5:$H$40,Ejecucion!$E11,archivo!$N$5:$N$40,Ejecucion!$F11)</f>
        <v>11380000000</v>
      </c>
      <c r="J11" s="7">
        <f>SUMIFS(archivo!$V$5:$V$40,archivo!$E$5:$E$40,$B11,archivo!$F$5:$F$40,$C11,archivo!$G$5:$G$40,Ejecucion!$D11,archivo!$H$5:$H$40,Ejecucion!$E11,archivo!$N$5:$N$40,Ejecucion!$F11)</f>
        <v>11133662067.940001</v>
      </c>
      <c r="K11" s="8">
        <f t="shared" si="7"/>
        <v>0.97835343303514943</v>
      </c>
      <c r="L11" s="7">
        <f>SUMIFS(archivo!$W$5:$W$40,archivo!$E$5:$E$40,$B11,archivo!$F$5:$F$40,$C11,archivo!$G$5:$G$40,Ejecucion!$D11,archivo!$H$5:$H$40,Ejecucion!$E11,archivo!$N$5:$N$40,Ejecucion!$F11)</f>
        <v>246337932.06</v>
      </c>
      <c r="M11" s="8">
        <f t="shared" si="8"/>
        <v>2.1646566964850615E-2</v>
      </c>
      <c r="N11" s="7">
        <f>SUMIFS(archivo!$X$5:$X$40,archivo!$E$5:$E$40,$B11,archivo!$F$5:$F$40,$C11,archivo!$G$5:$G$40,Ejecucion!$D11,archivo!$H$5:$H$40,Ejecucion!$E11,archivo!$N$5:$N$40,Ejecucion!$F11)</f>
        <v>11123705236.440001</v>
      </c>
      <c r="O11" s="8">
        <f t="shared" si="9"/>
        <v>0.97747849177855894</v>
      </c>
      <c r="P11" s="7">
        <f t="shared" si="10"/>
        <v>9956831.5</v>
      </c>
      <c r="Q11" s="8">
        <f t="shared" si="11"/>
        <v>8.9429977659114066E-4</v>
      </c>
      <c r="R11" s="7">
        <f>SUMIFS(archivo!$Y$5:$Y$40,archivo!$E$5:$E$40,$B11,archivo!$F$5:$F$40,$C11,archivo!$G$5:$G$40,Ejecucion!$D11,archivo!$H$5:$H$40,Ejecucion!$E11,archivo!$N$5:$N$40,Ejecucion!$F11)</f>
        <v>10660932476.389999</v>
      </c>
      <c r="S11" s="8">
        <f t="shared" si="12"/>
        <v>0.93681304713444635</v>
      </c>
    </row>
    <row r="12" spans="1:16384">
      <c r="A12" s="74"/>
      <c r="B12" s="1" t="s">
        <v>42</v>
      </c>
      <c r="C12" s="1" t="s">
        <v>42</v>
      </c>
      <c r="D12" s="1">
        <v>0</v>
      </c>
      <c r="E12" s="1">
        <v>0</v>
      </c>
      <c r="F12" s="6">
        <v>20</v>
      </c>
      <c r="G12" s="4" t="s">
        <v>50</v>
      </c>
      <c r="H12" s="7">
        <f>SUMIFS(archivo!$Q$5:$Q$40,archivo!$E$5:$E$40,$B12,archivo!$F$5:$F$40,$C12,archivo!$G$5:$G$40,Ejecucion!$D12,archivo!$H$5:$H$40,Ejecucion!$E12,archivo!$N$5:$N$40,Ejecucion!$F12)</f>
        <v>3207000000</v>
      </c>
      <c r="I12" s="7">
        <f>SUMIFS(archivo!$T$5:$T$40,archivo!$E$5:$E$40,$B12,archivo!$F$5:$F$40,$C12,archivo!$G$5:$G$40,Ejecucion!$D12,archivo!$H$5:$H$40,Ejecucion!$E12,archivo!$N$5:$N$40,Ejecucion!$F12)</f>
        <v>3207000000</v>
      </c>
      <c r="J12" s="7">
        <f>SUMIFS(archivo!$V$5:$V$40,archivo!$E$5:$E$40,$B12,archivo!$F$5:$F$40,$C12,archivo!$G$5:$G$40,Ejecucion!$D12,archivo!$H$5:$H$40,Ejecucion!$E12,archivo!$N$5:$N$40,Ejecucion!$F12)</f>
        <v>3125370822.1399999</v>
      </c>
      <c r="K12" s="8">
        <f t="shared" si="7"/>
        <v>0.97454656131587147</v>
      </c>
      <c r="L12" s="7">
        <f>SUMIFS(archivo!$W$5:$W$40,archivo!$E$5:$E$40,$B12,archivo!$F$5:$F$40,$C12,archivo!$G$5:$G$40,Ejecucion!$D12,archivo!$H$5:$H$40,Ejecucion!$E12,archivo!$N$5:$N$40,Ejecucion!$F12)</f>
        <v>81629177.859999999</v>
      </c>
      <c r="M12" s="8">
        <f t="shared" si="8"/>
        <v>2.5453438684128468E-2</v>
      </c>
      <c r="N12" s="7">
        <f>SUMIFS(archivo!$X$5:$X$40,archivo!$E$5:$E$40,$B12,archivo!$F$5:$F$40,$C12,archivo!$G$5:$G$40,Ejecucion!$D12,archivo!$H$5:$H$40,Ejecucion!$E12,archivo!$N$5:$N$40,Ejecucion!$F12)</f>
        <v>3125226822.1399999</v>
      </c>
      <c r="O12" s="8">
        <f t="shared" si="9"/>
        <v>0.97450165953850942</v>
      </c>
      <c r="P12" s="7">
        <f t="shared" si="10"/>
        <v>144000</v>
      </c>
      <c r="Q12" s="8">
        <f t="shared" si="11"/>
        <v>4.6074532653824578E-5</v>
      </c>
      <c r="R12" s="7">
        <f>SUMIFS(archivo!$Y$5:$Y$40,archivo!$E$5:$E$40,$B12,archivo!$F$5:$F$40,$C12,archivo!$G$5:$G$40,Ejecucion!$D12,archivo!$H$5:$H$40,Ejecucion!$E12,archivo!$N$5:$N$40,Ejecucion!$F12)</f>
        <v>3118911202.1399999</v>
      </c>
      <c r="S12" s="8">
        <f t="shared" si="12"/>
        <v>0.97253233618334889</v>
      </c>
    </row>
    <row r="13" spans="1:16384">
      <c r="A13" s="12"/>
      <c r="B13" s="13"/>
      <c r="C13" s="13"/>
      <c r="D13" s="13"/>
      <c r="E13" s="13"/>
      <c r="F13" s="15"/>
      <c r="G13" s="16" t="s">
        <v>121</v>
      </c>
      <c r="H13" s="17">
        <f>SUM(H10:H12)</f>
        <v>14427000000</v>
      </c>
      <c r="I13" s="17">
        <f t="shared" ref="I13:J13" si="19">SUM(I10:I12)</f>
        <v>14587000000</v>
      </c>
      <c r="J13" s="17">
        <f t="shared" si="19"/>
        <v>14259032890.08</v>
      </c>
      <c r="K13" s="18">
        <f t="shared" ref="K13" si="20">IF(OR(J13=0,I13=0),0,(J13/I13))</f>
        <v>0.9775164797477206</v>
      </c>
      <c r="L13" s="17">
        <f>SUM(L10:L12)</f>
        <v>327967109.92000002</v>
      </c>
      <c r="M13" s="18">
        <f t="shared" ref="M13" si="21">IF(OR(L13=0,I13=0),0,(L13/I13))</f>
        <v>2.2483520252279426E-2</v>
      </c>
      <c r="N13" s="17">
        <f>SUM(N10:N12)</f>
        <v>14248932058.58</v>
      </c>
      <c r="O13" s="18">
        <f t="shared" ref="O13" si="22">IF(OR(N13=0,I13=0),0,(N13/I13))</f>
        <v>0.9768240254048125</v>
      </c>
      <c r="P13" s="17">
        <f>SUM(P10:P12)</f>
        <v>10100831.5</v>
      </c>
      <c r="Q13" s="18">
        <f t="shared" ref="Q13" si="23">IF(OR(P13=0,J13=0),0,(P13/J13))</f>
        <v>7.083812470218188E-4</v>
      </c>
      <c r="R13" s="17">
        <f>SUM(R10:R12)</f>
        <v>13779843678.529999</v>
      </c>
      <c r="S13" s="18">
        <f t="shared" ref="S13" si="24">IF(OR(R13=0,I13=0),0,(R13/I13))</f>
        <v>0.94466605049221897</v>
      </c>
    </row>
    <row r="14" spans="1:16384">
      <c r="A14" s="74" t="s">
        <v>109</v>
      </c>
      <c r="B14" s="1" t="s">
        <v>45</v>
      </c>
      <c r="C14" s="1" t="s">
        <v>38</v>
      </c>
      <c r="D14" s="1" t="s">
        <v>36</v>
      </c>
      <c r="E14" s="1" t="s">
        <v>54</v>
      </c>
      <c r="F14" s="6">
        <v>20</v>
      </c>
      <c r="G14" s="4" t="s">
        <v>55</v>
      </c>
      <c r="H14" s="7">
        <f>SUMIFS(archivo!$Q$5:$Q$40,archivo!$E$5:$E$40,$B14,archivo!$F$5:$F$40,$C14,archivo!$G$5:$G$40,Ejecucion!$D14,archivo!$H$5:$H$40,Ejecucion!$E14,archivo!$N$5:$N$40,Ejecucion!$F14)</f>
        <v>31000000</v>
      </c>
      <c r="I14" s="7">
        <f>SUMIFS(archivo!$T$5:$T$40,archivo!$E$5:$E$40,$B14,archivo!$F$5:$F$40,$C14,archivo!$G$5:$G$40,Ejecucion!$D14,archivo!$H$5:$H$40,Ejecucion!$E14,archivo!$N$5:$N$40,Ejecucion!$F14)</f>
        <v>31000000</v>
      </c>
      <c r="J14" s="7">
        <f>SUMIFS(archivo!$V$5:$V$40,archivo!$E$5:$E$40,$B14,archivo!$F$5:$F$40,$C14,archivo!$G$5:$G$40,Ejecucion!$D14,archivo!$H$5:$H$40,Ejecucion!$E14,archivo!$N$5:$N$40,Ejecucion!$F14)</f>
        <v>3376990</v>
      </c>
      <c r="K14" s="8">
        <f t="shared" si="7"/>
        <v>0.10893516129032257</v>
      </c>
      <c r="L14" s="7">
        <f>SUMIFS(archivo!$W$5:$W$40,archivo!$E$5:$E$40,$B14,archivo!$F$5:$F$40,$C14,archivo!$G$5:$G$40,Ejecucion!$D14,archivo!$H$5:$H$40,Ejecucion!$E14,archivo!$N$5:$N$40,Ejecucion!$F14)</f>
        <v>27623010</v>
      </c>
      <c r="M14" s="8">
        <f t="shared" si="8"/>
        <v>0.89106483870967745</v>
      </c>
      <c r="N14" s="7">
        <f>SUMIFS(archivo!$X$5:$X$40,archivo!$E$5:$E$40,$B14,archivo!$F$5:$F$40,$C14,archivo!$G$5:$G$40,Ejecucion!$D14,archivo!$H$5:$H$40,Ejecucion!$E14,archivo!$N$5:$N$40,Ejecucion!$F14)</f>
        <v>3376990</v>
      </c>
      <c r="O14" s="8">
        <f t="shared" si="9"/>
        <v>0.10893516129032257</v>
      </c>
      <c r="P14" s="7">
        <f t="shared" si="10"/>
        <v>0</v>
      </c>
      <c r="Q14" s="8">
        <f t="shared" si="11"/>
        <v>0</v>
      </c>
      <c r="R14" s="7">
        <f>SUMIFS(archivo!$Y$5:$Y$40,archivo!$E$5:$E$40,$B14,archivo!$F$5:$F$40,$C14,archivo!$G$5:$G$40,Ejecucion!$D14,archivo!$H$5:$H$40,Ejecucion!$E14,archivo!$N$5:$N$40,Ejecucion!$F14)</f>
        <v>3376990</v>
      </c>
      <c r="S14" s="8">
        <f t="shared" si="12"/>
        <v>0.10893516129032257</v>
      </c>
    </row>
    <row r="15" spans="1:16384">
      <c r="A15" s="74"/>
      <c r="B15" s="1" t="s">
        <v>45</v>
      </c>
      <c r="C15" s="1" t="s">
        <v>38</v>
      </c>
      <c r="D15" s="1" t="s">
        <v>36</v>
      </c>
      <c r="E15" s="1" t="s">
        <v>57</v>
      </c>
      <c r="F15" s="6">
        <v>20</v>
      </c>
      <c r="G15" s="4" t="s">
        <v>58</v>
      </c>
      <c r="H15" s="7">
        <f>SUMIFS(archivo!$Q$5:$Q$40,archivo!$E$5:$E$40,$B15,archivo!$F$5:$F$40,$C15,archivo!$G$5:$G$40,Ejecucion!$D15,archivo!$H$5:$H$40,Ejecucion!$E15,archivo!$N$5:$N$40,Ejecucion!$F15)</f>
        <v>29000000</v>
      </c>
      <c r="I15" s="7">
        <f>SUMIFS(archivo!$T$5:$T$40,archivo!$E$5:$E$40,$B15,archivo!$F$5:$F$40,$C15,archivo!$G$5:$G$40,Ejecucion!$D15,archivo!$H$5:$H$40,Ejecucion!$E15,archivo!$N$5:$N$40,Ejecucion!$F15)</f>
        <v>72000000</v>
      </c>
      <c r="J15" s="7">
        <f>SUMIFS(archivo!$V$5:$V$40,archivo!$E$5:$E$40,$B15,archivo!$F$5:$F$40,$C15,archivo!$G$5:$G$40,Ejecucion!$D15,archivo!$H$5:$H$40,Ejecucion!$E15,archivo!$N$5:$N$40,Ejecucion!$F15)</f>
        <v>64725362</v>
      </c>
      <c r="K15" s="8">
        <f t="shared" si="7"/>
        <v>0.89896336111111108</v>
      </c>
      <c r="L15" s="7">
        <f>SUMIFS(archivo!$W$5:$W$40,archivo!$E$5:$E$40,$B15,archivo!$F$5:$F$40,$C15,archivo!$G$5:$G$40,Ejecucion!$D15,archivo!$H$5:$H$40,Ejecucion!$E15,archivo!$N$5:$N$40,Ejecucion!$F15)</f>
        <v>7274638</v>
      </c>
      <c r="M15" s="8">
        <f t="shared" si="8"/>
        <v>0.10103663888888889</v>
      </c>
      <c r="N15" s="7">
        <f>SUMIFS(archivo!$X$5:$X$40,archivo!$E$5:$E$40,$B15,archivo!$F$5:$F$40,$C15,archivo!$G$5:$G$40,Ejecucion!$D15,archivo!$H$5:$H$40,Ejecucion!$E15,archivo!$N$5:$N$40,Ejecucion!$F15)</f>
        <v>64725362</v>
      </c>
      <c r="O15" s="8">
        <f t="shared" si="9"/>
        <v>0.89896336111111108</v>
      </c>
      <c r="P15" s="7">
        <f t="shared" si="10"/>
        <v>0</v>
      </c>
      <c r="Q15" s="8">
        <f t="shared" si="11"/>
        <v>0</v>
      </c>
      <c r="R15" s="7">
        <f>SUMIFS(archivo!$Y$5:$Y$40,archivo!$E$5:$E$40,$B15,archivo!$F$5:$F$40,$C15,archivo!$G$5:$G$40,Ejecucion!$D15,archivo!$H$5:$H$40,Ejecucion!$E15,archivo!$N$5:$N$40,Ejecucion!$F15)</f>
        <v>64725362</v>
      </c>
      <c r="S15" s="8">
        <f t="shared" si="12"/>
        <v>0.89896336111111108</v>
      </c>
    </row>
    <row r="16" spans="1:16384">
      <c r="A16" s="12"/>
      <c r="B16" s="13"/>
      <c r="C16" s="13"/>
      <c r="D16" s="13"/>
      <c r="E16" s="13"/>
      <c r="F16" s="15"/>
      <c r="G16" s="16" t="s">
        <v>122</v>
      </c>
      <c r="H16" s="17">
        <f>SUM(H14:H15)</f>
        <v>60000000</v>
      </c>
      <c r="I16" s="17">
        <f t="shared" ref="I16:J16" si="25">SUM(I14:I15)</f>
        <v>103000000</v>
      </c>
      <c r="J16" s="17">
        <f t="shared" si="25"/>
        <v>68102352</v>
      </c>
      <c r="K16" s="18">
        <f t="shared" ref="K16" si="26">IF(OR(J16=0,I16=0),0,(J16/I16))</f>
        <v>0.66118788349514568</v>
      </c>
      <c r="L16" s="17">
        <f>SUM(L14:L15)</f>
        <v>34897648</v>
      </c>
      <c r="M16" s="18">
        <f t="shared" ref="M16" si="27">IF(OR(L16=0,I16=0),0,(L16/I16))</f>
        <v>0.33881211650485438</v>
      </c>
      <c r="N16" s="17">
        <f>SUM(N14:N15)</f>
        <v>68102352</v>
      </c>
      <c r="O16" s="18">
        <f t="shared" ref="O16" si="28">IF(OR(N16=0,I16=0),0,(N16/I16))</f>
        <v>0.66118788349514568</v>
      </c>
      <c r="P16" s="17">
        <f>SUM(P14:P15)</f>
        <v>0</v>
      </c>
      <c r="Q16" s="18">
        <f t="shared" ref="Q16" si="29">IF(OR(P16=0,J16=0),0,(P16/J16))</f>
        <v>0</v>
      </c>
      <c r="R16" s="17">
        <f>SUM(R14:R15)</f>
        <v>68102352</v>
      </c>
      <c r="S16" s="18">
        <f t="shared" ref="S16" si="30">IF(OR(R16=0,I16=0),0,(R16/I16))</f>
        <v>0.66118788349514568</v>
      </c>
    </row>
    <row r="17" spans="1:19">
      <c r="A17" s="74" t="s">
        <v>110</v>
      </c>
      <c r="B17" s="1" t="s">
        <v>60</v>
      </c>
      <c r="C17" s="1" t="s">
        <v>36</v>
      </c>
      <c r="D17" s="1"/>
      <c r="E17" s="1"/>
      <c r="F17" s="6">
        <v>10</v>
      </c>
      <c r="G17" s="4" t="s">
        <v>61</v>
      </c>
      <c r="H17" s="7">
        <f>SUMIFS(archivo!$Q$5:$Q$40,archivo!$E$5:$E$40,$B17,archivo!$F$5:$F$40,$C17,archivo!$G$5:$G$40,Ejecucion!$D17,archivo!$H$5:$H$40,Ejecucion!$E17,archivo!$N$5:$N$40,Ejecucion!$F17)</f>
        <v>773000000</v>
      </c>
      <c r="I17" s="7">
        <f>SUMIFS(archivo!$T$5:$T$40,archivo!$E$5:$E$40,$B17,archivo!$F$5:$F$40,$C17,archivo!$G$5:$G$40,Ejecucion!$D17,archivo!$H$5:$H$40,Ejecucion!$E17,archivo!$N$5:$N$40,Ejecucion!$F17)</f>
        <v>643739400</v>
      </c>
      <c r="J17" s="7">
        <f>SUMIFS(archivo!$V$5:$V$40,archivo!$E$5:$E$40,$B17,archivo!$F$5:$F$40,$C17,archivo!$G$5:$G$40,Ejecucion!$D17,archivo!$H$5:$H$40,Ejecucion!$E17,archivo!$N$5:$N$40,Ejecucion!$F17)</f>
        <v>439672431.94</v>
      </c>
      <c r="K17" s="8">
        <f t="shared" si="7"/>
        <v>0.6829975482936107</v>
      </c>
      <c r="L17" s="7">
        <f>SUMIFS(archivo!$W$5:$W$40,archivo!$E$5:$E$40,$B17,archivo!$F$5:$F$40,$C17,archivo!$G$5:$G$40,Ejecucion!$D17,archivo!$H$5:$H$40,Ejecucion!$E17,archivo!$N$5:$N$40,Ejecucion!$F17)</f>
        <v>204066968.06</v>
      </c>
      <c r="M17" s="8">
        <f t="shared" si="8"/>
        <v>0.31700245170638924</v>
      </c>
      <c r="N17" s="7">
        <f>SUMIFS(archivo!$X$5:$X$40,archivo!$E$5:$E$40,$B17,archivo!$F$5:$F$40,$C17,archivo!$G$5:$G$40,Ejecucion!$D17,archivo!$H$5:$H$40,Ejecucion!$E17,archivo!$N$5:$N$40,Ejecucion!$F17)</f>
        <v>439672431.94</v>
      </c>
      <c r="O17" s="8">
        <f t="shared" si="9"/>
        <v>0.6829975482936107</v>
      </c>
      <c r="P17" s="7">
        <f t="shared" si="10"/>
        <v>0</v>
      </c>
      <c r="Q17" s="8">
        <f t="shared" si="11"/>
        <v>0</v>
      </c>
      <c r="R17" s="7">
        <f>SUMIFS(archivo!$Y$5:$Y$40,archivo!$E$5:$E$40,$B17,archivo!$F$5:$F$40,$C17,archivo!$G$5:$G$40,Ejecucion!$D17,archivo!$H$5:$H$40,Ejecucion!$E17,archivo!$N$5:$N$40,Ejecucion!$F17)</f>
        <v>439672431.94</v>
      </c>
      <c r="S17" s="8">
        <f t="shared" si="12"/>
        <v>0.6829975482936107</v>
      </c>
    </row>
    <row r="18" spans="1:19">
      <c r="A18" s="74"/>
      <c r="B18" s="1" t="s">
        <v>60</v>
      </c>
      <c r="C18" s="1">
        <v>2</v>
      </c>
      <c r="D18" s="1"/>
      <c r="E18" s="1"/>
      <c r="F18" s="50">
        <v>10</v>
      </c>
      <c r="G18" s="4" t="s">
        <v>145</v>
      </c>
      <c r="H18" s="7">
        <f>SUMIFS(archivo!$Q$5:$Q$40,archivo!$E$5:$E$40,$B18,archivo!$F$5:$F$40,$C18,archivo!$G$5:$G$40,Ejecucion!$D18,archivo!$H$5:$H$40,Ejecucion!$E18,archivo!$N$5:$N$40,Ejecucion!$F18)</f>
        <v>0</v>
      </c>
      <c r="I18" s="7">
        <f>SUMIFS(archivo!$T$5:$T$40,archivo!$E$5:$E$40,$B18,archivo!$F$5:$F$40,$C18,archivo!$G$5:$G$40,Ejecucion!$D18,archivo!$H$5:$H$40,Ejecucion!$E18,archivo!$N$5:$N$40,Ejecucion!$F18)</f>
        <v>12600</v>
      </c>
      <c r="J18" s="7">
        <f>SUMIFS(archivo!$V$5:$V$40,archivo!$E$5:$E$40,$B18,archivo!$F$5:$F$40,$C18,archivo!$G$5:$G$40,Ejecucion!$D18,archivo!$H$5:$H$40,Ejecucion!$E18,archivo!$N$5:$N$40,Ejecucion!$F18)</f>
        <v>0</v>
      </c>
      <c r="K18" s="8">
        <f t="shared" ref="K18" si="31">IF(OR(J18=0,I18=0),0,(J18/I18))</f>
        <v>0</v>
      </c>
      <c r="L18" s="7">
        <f>SUMIFS(archivo!$W$5:$W$40,archivo!$E$5:$E$40,$B18,archivo!$F$5:$F$40,$C18,archivo!$G$5:$G$40,Ejecucion!$D18,archivo!$H$5:$H$40,Ejecucion!$E18,archivo!$N$5:$N$40,Ejecucion!$F18)</f>
        <v>12600</v>
      </c>
      <c r="M18" s="8">
        <f t="shared" ref="M18" si="32">IF(OR(L18=0,I18=0),0,(L18/I18))</f>
        <v>1</v>
      </c>
      <c r="N18" s="7">
        <f>SUMIFS(archivo!$X$5:$X$40,archivo!$E$5:$E$40,$B18,archivo!$F$5:$F$40,$C18,archivo!$G$5:$G$40,Ejecucion!$D18,archivo!$H$5:$H$40,Ejecucion!$E18,archivo!$N$5:$N$40,Ejecucion!$F18)</f>
        <v>0</v>
      </c>
      <c r="O18" s="8">
        <f t="shared" ref="O18" si="33">IF(OR(N18=0,I18=0),0,(N18/I18))</f>
        <v>0</v>
      </c>
      <c r="P18" s="7">
        <f t="shared" ref="P18" si="34">+J18-N18</f>
        <v>0</v>
      </c>
      <c r="Q18" s="8">
        <f t="shared" ref="Q18" si="35">IF(OR(P18=0,J18=0),0,(P18/J18))</f>
        <v>0</v>
      </c>
      <c r="R18" s="7">
        <f>SUMIFS(archivo!$Y$5:$Y$40,archivo!$E$5:$E$40,$B18,archivo!$F$5:$F$40,$C18,archivo!$G$5:$G$40,Ejecucion!$D18,archivo!$H$5:$H$40,Ejecucion!$E18,archivo!$N$5:$N$40,Ejecucion!$F18)</f>
        <v>0</v>
      </c>
      <c r="S18" s="8">
        <f t="shared" ref="S18" si="36">IF(OR(R18=0,I18=0),0,(R18/I18))</f>
        <v>0</v>
      </c>
    </row>
    <row r="19" spans="1:19" ht="11.25" customHeight="1">
      <c r="A19" s="74"/>
      <c r="B19" s="1" t="s">
        <v>60</v>
      </c>
      <c r="C19" s="1" t="s">
        <v>45</v>
      </c>
      <c r="D19" s="1"/>
      <c r="E19" s="1"/>
      <c r="F19" s="6">
        <v>10</v>
      </c>
      <c r="G19" s="4" t="s">
        <v>63</v>
      </c>
      <c r="H19" s="7">
        <f>SUMIFS(archivo!$Q$5:$Q$40,archivo!$E$5:$E$40,$B19,archivo!$F$5:$F$40,$C19,archivo!$G$5:$G$40,Ejecucion!$D19,archivo!$H$5:$H$40,Ejecucion!$E19,archivo!$N$5:$N$40,Ejecucion!$F19)</f>
        <v>50000000</v>
      </c>
      <c r="I19" s="7">
        <f>SUMIFS(archivo!$T$5:$T$40,archivo!$E$5:$E$40,$B19,archivo!$F$5:$F$40,$C19,archivo!$G$5:$G$40,Ejecucion!$D19,archivo!$H$5:$H$40,Ejecucion!$E19,archivo!$N$5:$N$40,Ejecucion!$F19)</f>
        <v>0</v>
      </c>
      <c r="J19" s="7">
        <f>SUMIFS(archivo!$V$5:$V$40,archivo!$E$5:$E$40,$B19,archivo!$F$5:$F$40,$C19,archivo!$G$5:$G$40,Ejecucion!$D19,archivo!$H$5:$H$40,Ejecucion!$E19,archivo!$N$5:$N$40,Ejecucion!$F19)</f>
        <v>0</v>
      </c>
      <c r="K19" s="8">
        <f t="shared" si="7"/>
        <v>0</v>
      </c>
      <c r="L19" s="7">
        <f>SUMIFS(archivo!$W$5:$W$40,archivo!$E$5:$E$40,$B19,archivo!$F$5:$F$40,$C19,archivo!$G$5:$G$40,Ejecucion!$D19,archivo!$H$5:$H$40,Ejecucion!$E19,archivo!$N$5:$N$40,Ejecucion!$F19)</f>
        <v>0</v>
      </c>
      <c r="M19" s="8">
        <f t="shared" si="8"/>
        <v>0</v>
      </c>
      <c r="N19" s="7">
        <f>SUMIFS(archivo!$X$5:$X$40,archivo!$E$5:$E$40,$B19,archivo!$F$5:$F$40,$C19,archivo!$G$5:$G$40,Ejecucion!$D19,archivo!$H$5:$H$40,Ejecucion!$E19,archivo!$N$5:$N$40,Ejecucion!$F19)</f>
        <v>0</v>
      </c>
      <c r="O19" s="8">
        <f t="shared" si="9"/>
        <v>0</v>
      </c>
      <c r="P19" s="7">
        <f t="shared" si="10"/>
        <v>0</v>
      </c>
      <c r="Q19" s="8">
        <f t="shared" si="11"/>
        <v>0</v>
      </c>
      <c r="R19" s="7">
        <f>SUMIFS(archivo!$Y$5:$Y$40,archivo!$E$5:$E$40,$B19,archivo!$F$5:$F$40,$C19,archivo!$G$5:$G$40,Ejecucion!$D19,archivo!$H$5:$H$40,Ejecucion!$E19,archivo!$N$5:$N$40,Ejecucion!$F19)</f>
        <v>0</v>
      </c>
      <c r="S19" s="8">
        <f t="shared" si="12"/>
        <v>0</v>
      </c>
    </row>
    <row r="20" spans="1:19">
      <c r="A20" s="74"/>
      <c r="B20" s="1" t="s">
        <v>60</v>
      </c>
      <c r="C20" s="1" t="s">
        <v>65</v>
      </c>
      <c r="D20" s="1" t="s">
        <v>36</v>
      </c>
      <c r="E20" s="1"/>
      <c r="F20" s="6">
        <v>20</v>
      </c>
      <c r="G20" s="4" t="s">
        <v>66</v>
      </c>
      <c r="H20" s="7">
        <f>SUMIFS(archivo!$Q$5:$Q$40,archivo!$E$5:$E$40,$B20,archivo!$F$5:$F$40,$C20,archivo!$G$5:$G$40,Ejecucion!$D20,archivo!$H$5:$H$40,Ejecucion!$E20,archivo!$N$5:$N$40,Ejecucion!$F20)</f>
        <v>264000000</v>
      </c>
      <c r="I20" s="7">
        <f>SUMIFS(archivo!$T$5:$T$40,archivo!$E$5:$E$40,$B20,archivo!$F$5:$F$40,$C20,archivo!$G$5:$G$40,Ejecucion!$D20,archivo!$H$5:$H$40,Ejecucion!$E20,archivo!$N$5:$N$40,Ejecucion!$F20)</f>
        <v>264000000</v>
      </c>
      <c r="J20" s="7">
        <f>SUMIFS(archivo!$V$5:$V$40,archivo!$E$5:$E$40,$B20,archivo!$F$5:$F$40,$C20,archivo!$G$5:$G$40,Ejecucion!$D20,archivo!$H$5:$H$40,Ejecucion!$E20,archivo!$N$5:$N$40,Ejecucion!$F20)</f>
        <v>207950800</v>
      </c>
      <c r="K20" s="8">
        <f t="shared" si="7"/>
        <v>0.78769242424242425</v>
      </c>
      <c r="L20" s="7">
        <f>SUMIFS(archivo!$W$5:$W$40,archivo!$E$5:$E$40,$B20,archivo!$F$5:$F$40,$C20,archivo!$G$5:$G$40,Ejecucion!$D20,archivo!$H$5:$H$40,Ejecucion!$E20,archivo!$N$5:$N$40,Ejecucion!$F20)</f>
        <v>56049200</v>
      </c>
      <c r="M20" s="8">
        <f t="shared" si="8"/>
        <v>0.21230757575757575</v>
      </c>
      <c r="N20" s="7">
        <f>SUMIFS(archivo!$X$5:$X$40,archivo!$E$5:$E$40,$B20,archivo!$F$5:$F$40,$C20,archivo!$G$5:$G$40,Ejecucion!$D20,archivo!$H$5:$H$40,Ejecucion!$E20,archivo!$N$5:$N$40,Ejecucion!$F20)</f>
        <v>207950800</v>
      </c>
      <c r="O20" s="8">
        <f t="shared" si="9"/>
        <v>0.78769242424242425</v>
      </c>
      <c r="P20" s="7">
        <f t="shared" si="10"/>
        <v>0</v>
      </c>
      <c r="Q20" s="8">
        <f t="shared" si="11"/>
        <v>0</v>
      </c>
      <c r="R20" s="7">
        <f>SUMIFS(archivo!$Y$5:$Y$40,archivo!$E$5:$E$40,$B20,archivo!$F$5:$F$40,$C20,archivo!$G$5:$G$40,Ejecucion!$D20,archivo!$H$5:$H$40,Ejecucion!$E20,archivo!$N$5:$N$40,Ejecucion!$F20)</f>
        <v>207950800</v>
      </c>
      <c r="S20" s="8">
        <f t="shared" si="12"/>
        <v>0.78769242424242425</v>
      </c>
    </row>
    <row r="21" spans="1:19">
      <c r="A21" s="74"/>
      <c r="B21" s="1" t="s">
        <v>60</v>
      </c>
      <c r="C21" s="1" t="s">
        <v>65</v>
      </c>
      <c r="D21" s="1">
        <v>4</v>
      </c>
      <c r="E21" s="1"/>
      <c r="F21" s="50">
        <v>10</v>
      </c>
      <c r="G21" s="4" t="s">
        <v>147</v>
      </c>
      <c r="H21" s="7">
        <f>SUMIFS(archivo!$Q$5:$Q$40,archivo!$E$5:$E$40,$B21,archivo!$F$5:$F$40,$C21,archivo!$G$5:$G$40,Ejecucion!$D21,archivo!$H$5:$H$40,Ejecucion!$E21,archivo!$N$5:$N$40,Ejecucion!$F21)</f>
        <v>0</v>
      </c>
      <c r="I21" s="7">
        <f>SUMIFS(archivo!$T$5:$T$40,archivo!$E$5:$E$40,$B21,archivo!$F$5:$F$40,$C21,archivo!$G$5:$G$40,Ejecucion!$D21,archivo!$H$5:$H$40,Ejecucion!$E21,archivo!$N$5:$N$40,Ejecucion!$F21)</f>
        <v>19248000</v>
      </c>
      <c r="J21" s="7">
        <f>SUMIFS(archivo!$V$5:$V$40,archivo!$E$5:$E$40,$B21,archivo!$F$5:$F$40,$C21,archivo!$G$5:$G$40,Ejecucion!$D21,archivo!$H$5:$H$40,Ejecucion!$E21,archivo!$N$5:$N$40,Ejecucion!$F21)</f>
        <v>19248000</v>
      </c>
      <c r="K21" s="8">
        <f t="shared" ref="K21" si="37">IF(OR(J21=0,I21=0),0,(J21/I21))</f>
        <v>1</v>
      </c>
      <c r="L21" s="7">
        <f>SUMIFS(archivo!$W$5:$W$40,archivo!$E$5:$E$40,$B21,archivo!$F$5:$F$40,$C21,archivo!$G$5:$G$40,Ejecucion!$D21,archivo!$H$5:$H$40,Ejecucion!$E21,archivo!$N$5:$N$40,Ejecucion!$F21)</f>
        <v>0</v>
      </c>
      <c r="M21" s="8">
        <f t="shared" ref="M21" si="38">IF(OR(L21=0,I21=0),0,(L21/I21))</f>
        <v>0</v>
      </c>
      <c r="N21" s="7">
        <f>SUMIFS(archivo!$X$5:$X$40,archivo!$E$5:$E$40,$B21,archivo!$F$5:$F$40,$C21,archivo!$G$5:$G$40,Ejecucion!$D21,archivo!$H$5:$H$40,Ejecucion!$E21,archivo!$N$5:$N$40,Ejecucion!$F21)</f>
        <v>19248000</v>
      </c>
      <c r="O21" s="8">
        <f t="shared" ref="O21" si="39">IF(OR(N21=0,I21=0),0,(N21/I21))</f>
        <v>1</v>
      </c>
      <c r="P21" s="7">
        <f t="shared" ref="P21" si="40">+J21-N21</f>
        <v>0</v>
      </c>
      <c r="Q21" s="8">
        <f t="shared" ref="Q21" si="41">IF(OR(P21=0,J21=0),0,(P21/J21))</f>
        <v>0</v>
      </c>
      <c r="R21" s="7">
        <f>SUMIFS(archivo!$Y$5:$Y$40,archivo!$E$5:$E$40,$B21,archivo!$F$5:$F$40,$C21,archivo!$G$5:$G$40,Ejecucion!$D21,archivo!$H$5:$H$40,Ejecucion!$E21,archivo!$N$5:$N$40,Ejecucion!$F21)</f>
        <v>19248000</v>
      </c>
      <c r="S21" s="8">
        <f t="shared" ref="S21" si="42">IF(OR(R21=0,I21=0),0,(R21/I21))</f>
        <v>1</v>
      </c>
    </row>
    <row r="22" spans="1:19" ht="18" customHeight="1">
      <c r="A22" s="74"/>
      <c r="B22" s="1" t="s">
        <v>60</v>
      </c>
      <c r="C22" s="1" t="s">
        <v>68</v>
      </c>
      <c r="D22" s="1"/>
      <c r="E22" s="1"/>
      <c r="F22" s="6">
        <v>20</v>
      </c>
      <c r="G22" s="4" t="s">
        <v>69</v>
      </c>
      <c r="H22" s="7">
        <f>SUMIFS(archivo!$Q$5:$Q$40,archivo!$E$5:$E$40,$B22,archivo!$F$5:$F$40,$C22,archivo!$G$5:$G$40,Ejecucion!$D22,archivo!$H$5:$H$40,Ejecucion!$E22,archivo!$N$5:$N$40,Ejecucion!$F22)</f>
        <v>43000000</v>
      </c>
      <c r="I22" s="7">
        <f>SUMIFS(archivo!$T$5:$T$40,archivo!$E$5:$E$40,$B22,archivo!$F$5:$F$40,$C22,archivo!$G$5:$G$40,Ejecucion!$D22,archivo!$H$5:$H$40,Ejecucion!$E22,archivo!$N$5:$N$40,Ejecucion!$F22)</f>
        <v>0</v>
      </c>
      <c r="J22" s="7">
        <f>SUMIFS(archivo!$V$5:$V$40,archivo!$E$5:$E$40,$B22,archivo!$F$5:$F$40,$C22,archivo!$G$5:$G$40,Ejecucion!$D22,archivo!$H$5:$H$40,Ejecucion!$E22,archivo!$N$5:$N$40,Ejecucion!$F22)</f>
        <v>0</v>
      </c>
      <c r="K22" s="8">
        <f t="shared" si="7"/>
        <v>0</v>
      </c>
      <c r="L22" s="7">
        <f>SUMIFS(archivo!$W$5:$W$40,archivo!$E$5:$E$40,$B22,archivo!$F$5:$F$40,$C22,archivo!$G$5:$G$40,Ejecucion!$D22,archivo!$H$5:$H$40,Ejecucion!$E22,archivo!$N$5:$N$40,Ejecucion!$F22)</f>
        <v>0</v>
      </c>
      <c r="M22" s="8">
        <f t="shared" si="8"/>
        <v>0</v>
      </c>
      <c r="N22" s="7">
        <f>SUMIFS(archivo!$X$5:$X$40,archivo!$E$5:$E$40,$B22,archivo!$F$5:$F$40,$C22,archivo!$G$5:$G$40,Ejecucion!$D22,archivo!$H$5:$H$40,Ejecucion!$E22,archivo!$N$5:$N$40,Ejecucion!$F22)</f>
        <v>0</v>
      </c>
      <c r="O22" s="8">
        <f t="shared" si="9"/>
        <v>0</v>
      </c>
      <c r="P22" s="7">
        <f t="shared" si="10"/>
        <v>0</v>
      </c>
      <c r="Q22" s="8">
        <f t="shared" si="11"/>
        <v>0</v>
      </c>
      <c r="R22" s="7">
        <f>SUMIFS(archivo!$Y$5:$Y$40,archivo!$E$5:$E$40,$B22,archivo!$F$5:$F$40,$C22,archivo!$G$5:$G$40,Ejecucion!$D22,archivo!$H$5:$H$40,Ejecucion!$E22,archivo!$N$5:$N$40,Ejecucion!$F22)</f>
        <v>0</v>
      </c>
      <c r="S22" s="8">
        <f t="shared" si="12"/>
        <v>0</v>
      </c>
    </row>
    <row r="23" spans="1:19" ht="24" customHeight="1">
      <c r="A23" s="12"/>
      <c r="B23" s="13"/>
      <c r="C23" s="13"/>
      <c r="D23" s="13"/>
      <c r="E23" s="13"/>
      <c r="F23" s="15"/>
      <c r="G23" s="16" t="s">
        <v>123</v>
      </c>
      <c r="H23" s="17">
        <f>SUM(H17:H22)</f>
        <v>1130000000</v>
      </c>
      <c r="I23" s="17">
        <f t="shared" ref="I23:J23" si="43">SUM(I17:I22)</f>
        <v>927000000</v>
      </c>
      <c r="J23" s="17">
        <f t="shared" si="43"/>
        <v>666871231.94000006</v>
      </c>
      <c r="K23" s="18">
        <f t="shared" ref="K23:K24" si="44">IF(OR(J23=0,I23=0),0,(J23/I23))</f>
        <v>0.71938644222222226</v>
      </c>
      <c r="L23" s="17">
        <f>SUM(L17:L22)</f>
        <v>260128768.06</v>
      </c>
      <c r="M23" s="18">
        <f t="shared" ref="M23:M24" si="45">IF(OR(L23=0,I23=0),0,(L23/I23))</f>
        <v>0.2806135577777778</v>
      </c>
      <c r="N23" s="17">
        <f>SUM(N17:N22)</f>
        <v>666871231.94000006</v>
      </c>
      <c r="O23" s="18">
        <f t="shared" ref="O23:O24" si="46">IF(OR(N23=0,I23=0),0,(N23/I23))</f>
        <v>0.71938644222222226</v>
      </c>
      <c r="P23" s="17">
        <f>SUM(P17:P22)</f>
        <v>0</v>
      </c>
      <c r="Q23" s="18">
        <f t="shared" ref="Q23:Q24" si="47">IF(OR(P23=0,J23=0),0,(P23/J23))</f>
        <v>0</v>
      </c>
      <c r="R23" s="17">
        <f>SUM(R17:R22)</f>
        <v>666871231.94000006</v>
      </c>
      <c r="S23" s="18">
        <f t="shared" ref="S23:S24" si="48">IF(OR(R23=0,I23=0),0,(R23/I23))</f>
        <v>0.71938644222222226</v>
      </c>
    </row>
    <row r="24" spans="1:19" ht="15">
      <c r="A24" s="73" t="s">
        <v>111</v>
      </c>
      <c r="B24" s="73"/>
      <c r="C24" s="73"/>
      <c r="D24" s="73"/>
      <c r="E24" s="73"/>
      <c r="F24" s="73"/>
      <c r="G24" s="73"/>
      <c r="H24" s="21">
        <f>+H27+H30+H33+H37+H42+H43+H46+H49+H52</f>
        <v>91604834862</v>
      </c>
      <c r="I24" s="21">
        <f>+I27+I30+I33+I37+I40+I43+I46+I49+I52</f>
        <v>84100069927</v>
      </c>
      <c r="J24" s="21">
        <f>+J27+J30+J33+J37+J40+J43+J46+J49+J52</f>
        <v>77755080674.630005</v>
      </c>
      <c r="K24" s="22">
        <f t="shared" si="44"/>
        <v>0.92455429278623036</v>
      </c>
      <c r="L24" s="21">
        <f>+L27+L30+L33+L37+L40+L43+L46+L49+L52</f>
        <v>6344989252.3699999</v>
      </c>
      <c r="M24" s="22">
        <f t="shared" si="45"/>
        <v>7.5445707213769697E-2</v>
      </c>
      <c r="N24" s="21">
        <f>+N27+N30+N33+N37+N40+N43+N46+N49+N52</f>
        <v>77751704073.630005</v>
      </c>
      <c r="O24" s="22">
        <f t="shared" si="46"/>
        <v>0.92451414298608237</v>
      </c>
      <c r="P24" s="21">
        <f>+P27+P30+P33+P37+P40+P43+P46+P49+P52</f>
        <v>3376601</v>
      </c>
      <c r="Q24" s="22">
        <f t="shared" si="47"/>
        <v>4.3426114032722244E-5</v>
      </c>
      <c r="R24" s="21">
        <f>+R27+R30+R33+R37+R40+R43+R46+R49+R52</f>
        <v>54252216122.220009</v>
      </c>
      <c r="S24" s="22">
        <f t="shared" si="48"/>
        <v>0.64509121299556194</v>
      </c>
    </row>
    <row r="25" spans="1:19" ht="19.5" customHeight="1">
      <c r="A25" s="77" t="s">
        <v>104</v>
      </c>
      <c r="B25" s="1" t="s">
        <v>72</v>
      </c>
      <c r="C25" s="1" t="s">
        <v>73</v>
      </c>
      <c r="D25" s="1" t="s">
        <v>74</v>
      </c>
      <c r="E25" s="1">
        <v>0</v>
      </c>
      <c r="F25" s="1">
        <v>11</v>
      </c>
      <c r="G25" s="71" t="s">
        <v>76</v>
      </c>
      <c r="H25" s="7">
        <f>SUMIFS(archivo!$Q$5:$Q$40,archivo!$E$5:$E$40,$B25,archivo!$F$5:$F$40,$C25,archivo!$G$5:$G$40,Ejecucion!$D25,archivo!$H$5:$H$40,Ejecucion!$E25,archivo!$N$5:$N$40,Ejecucion!$F25)</f>
        <v>4000000000</v>
      </c>
      <c r="I25" s="7">
        <f>SUMIFS(archivo!$T$5:$T$40,archivo!$E$5:$E$40,$B25,archivo!$F$5:$F$40,$C25,archivo!$G$5:$G$40,Ejecucion!$D25,archivo!$H$5:$H$40,Ejecucion!$E25,archivo!$N$5:$N$40,Ejecucion!$F25)</f>
        <v>4000000000</v>
      </c>
      <c r="J25" s="7">
        <f>SUMIFS(archivo!$V$5:$V$40,archivo!$E$5:$E$40,$B25,archivo!$F$5:$F$40,$C25,archivo!$G$5:$G$40,Ejecucion!$D25,archivo!$H$5:$H$40,Ejecucion!$E25,archivo!$N$5:$N$40,Ejecucion!$F25)</f>
        <v>3815164903.5</v>
      </c>
      <c r="K25" s="8">
        <f t="shared" ref="K25:K53" si="49">IF(OR(J25=0,I25=0),0,(J25/I25))</f>
        <v>0.95379122587499998</v>
      </c>
      <c r="L25" s="7">
        <f>SUMIFS(archivo!$W$5:$W$40,archivo!$E$5:$E$40,$B25,archivo!$F$5:$F$40,$C25,archivo!$G$5:$G$40,Ejecucion!$D25,archivo!$H$5:$H$40,Ejecucion!$E25,archivo!$N$5:$N$40,Ejecucion!$F25)</f>
        <v>184835096.5</v>
      </c>
      <c r="M25" s="8">
        <f t="shared" ref="M25:M53" si="50">IF(OR(L25=0,I25=0),0,(L25/I25))</f>
        <v>4.6208774124999998E-2</v>
      </c>
      <c r="N25" s="7">
        <f>SUMIFS(archivo!$X$5:$X$40,archivo!$E$5:$E$40,$B25,archivo!$F$5:$F$40,$C25,archivo!$G$5:$G$40,Ejecucion!$D25,archivo!$H$5:$H$40,Ejecucion!$E25,archivo!$N$5:$N$40,Ejecucion!$F25)</f>
        <v>3815164903.5</v>
      </c>
      <c r="O25" s="8">
        <f t="shared" ref="O25:O53" si="51">IF(OR(N25=0,I25=0),0,(N25/I25))</f>
        <v>0.95379122587499998</v>
      </c>
      <c r="P25" s="7">
        <f t="shared" ref="P25:P51" si="52">+J25-N25</f>
        <v>0</v>
      </c>
      <c r="Q25" s="8">
        <f t="shared" ref="Q25:Q53" si="53">IF(OR(P25=0,J25=0),0,(P25/J25))</f>
        <v>0</v>
      </c>
      <c r="R25" s="7">
        <f>SUMIFS(archivo!$Y$5:$Y$40,archivo!$E$5:$E$40,$B25,archivo!$F$5:$F$40,$C25,archivo!$G$5:$G$40,Ejecucion!$D25,archivo!$H$5:$H$40,Ejecucion!$E25,archivo!$N$5:$N$40,Ejecucion!$F25)</f>
        <v>2061905702.5</v>
      </c>
      <c r="S25" s="8">
        <f t="shared" ref="S25:S53" si="54">IF(OR(R25=0,I25=0),0,(R25/I25))</f>
        <v>0.51547642562499996</v>
      </c>
    </row>
    <row r="26" spans="1:19" ht="19.5" customHeight="1">
      <c r="A26" s="77"/>
      <c r="B26" s="1" t="s">
        <v>72</v>
      </c>
      <c r="C26" s="1" t="s">
        <v>73</v>
      </c>
      <c r="D26" s="1" t="s">
        <v>74</v>
      </c>
      <c r="E26" s="1">
        <v>0</v>
      </c>
      <c r="F26" s="1">
        <v>20</v>
      </c>
      <c r="G26" s="72"/>
      <c r="H26" s="7">
        <f>SUMIFS(archivo!$Q$5:$Q$40,archivo!$E$5:$E$40,$B26,archivo!$F$5:$F$40,$C26,archivo!$G$5:$G$40,Ejecucion!$D26,archivo!$H$5:$H$40,Ejecucion!$E26,archivo!$N$5:$N$40,Ejecucion!$F26)</f>
        <v>1000000000</v>
      </c>
      <c r="I26" s="7">
        <f>SUMIFS(archivo!$T$5:$T$40,archivo!$E$5:$E$40,$B26,archivo!$F$5:$F$40,$C26,archivo!$G$5:$G$40,Ejecucion!$D26,archivo!$H$5:$H$40,Ejecucion!$E26,archivo!$N$5:$N$40,Ejecucion!$F26)</f>
        <v>441428134</v>
      </c>
      <c r="J26" s="7">
        <f>SUMIFS(archivo!$V$5:$V$40,archivo!$E$5:$E$40,$B26,archivo!$F$5:$F$40,$C26,archivo!$G$5:$G$40,Ejecucion!$D26,archivo!$H$5:$H$40,Ejecucion!$E26,archivo!$N$5:$N$40,Ejecucion!$F26)</f>
        <v>441428134</v>
      </c>
      <c r="K26" s="8">
        <f t="shared" si="49"/>
        <v>1</v>
      </c>
      <c r="L26" s="7">
        <f>SUMIFS(archivo!$W$5:$W$40,archivo!$E$5:$E$40,$B26,archivo!$F$5:$F$40,$C26,archivo!$G$5:$G$40,Ejecucion!$D26,archivo!$H$5:$H$40,Ejecucion!$E26,archivo!$N$5:$N$40,Ejecucion!$F26)</f>
        <v>0</v>
      </c>
      <c r="M26" s="8">
        <f t="shared" si="50"/>
        <v>0</v>
      </c>
      <c r="N26" s="7">
        <f>SUMIFS(archivo!$X$5:$X$40,archivo!$E$5:$E$40,$B26,archivo!$F$5:$F$40,$C26,archivo!$G$5:$G$40,Ejecucion!$D26,archivo!$H$5:$H$40,Ejecucion!$E26,archivo!$N$5:$N$40,Ejecucion!$F26)</f>
        <v>441428134</v>
      </c>
      <c r="O26" s="8">
        <f t="shared" si="51"/>
        <v>1</v>
      </c>
      <c r="P26" s="7">
        <f t="shared" si="52"/>
        <v>0</v>
      </c>
      <c r="Q26" s="8">
        <f t="shared" si="53"/>
        <v>0</v>
      </c>
      <c r="R26" s="7">
        <f>SUMIFS(archivo!$Y$5:$Y$40,archivo!$E$5:$E$40,$B26,archivo!$F$5:$F$40,$C26,archivo!$G$5:$G$40,Ejecucion!$D26,archivo!$H$5:$H$40,Ejecucion!$E26,archivo!$N$5:$N$40,Ejecucion!$F26)</f>
        <v>134203115</v>
      </c>
      <c r="S26" s="8">
        <f t="shared" si="54"/>
        <v>0.30402030288354931</v>
      </c>
    </row>
    <row r="27" spans="1:19">
      <c r="A27" s="77"/>
      <c r="B27" s="13"/>
      <c r="C27" s="13"/>
      <c r="D27" s="13"/>
      <c r="E27" s="13"/>
      <c r="F27" s="13"/>
      <c r="G27" s="47" t="s">
        <v>141</v>
      </c>
      <c r="H27" s="17">
        <f>+H26+H25</f>
        <v>5000000000</v>
      </c>
      <c r="I27" s="17">
        <f>+I26+I25</f>
        <v>4441428134</v>
      </c>
      <c r="J27" s="17">
        <f>+J26+J25</f>
        <v>4256593037.5</v>
      </c>
      <c r="K27" s="48">
        <f t="shared" ref="K27" si="55">IF(OR(J27=0,I27=0),0,(J27/I27))</f>
        <v>0.95838385966778317</v>
      </c>
      <c r="L27" s="17">
        <f>+L26+L25</f>
        <v>184835096.5</v>
      </c>
      <c r="M27" s="48">
        <f t="shared" ref="M27" si="56">IF(OR(L27=0,I27=0),0,(L27/I27))</f>
        <v>4.1616140332216847E-2</v>
      </c>
      <c r="N27" s="17">
        <f>+N26+N25</f>
        <v>4256593037.5</v>
      </c>
      <c r="O27" s="48">
        <f t="shared" ref="O27" si="57">IF(OR(N27=0,I27=0),0,(N27/I27))</f>
        <v>0.95838385966778317</v>
      </c>
      <c r="P27" s="17">
        <f>+P26+P25</f>
        <v>0</v>
      </c>
      <c r="Q27" s="48">
        <f t="shared" ref="Q27" si="58">IF(OR(P27=0,J27=0),0,(P27/J27))</f>
        <v>0</v>
      </c>
      <c r="R27" s="17">
        <f>+R26+R25</f>
        <v>2196108817.5</v>
      </c>
      <c r="S27" s="48">
        <f t="shared" ref="S27" si="59">IF(OR(R27=0,I27=0),0,(R27/I27))</f>
        <v>0.49446005907162111</v>
      </c>
    </row>
    <row r="28" spans="1:19" ht="18" customHeight="1">
      <c r="A28" s="77"/>
      <c r="B28" s="1" t="s">
        <v>72</v>
      </c>
      <c r="C28" s="1" t="s">
        <v>73</v>
      </c>
      <c r="D28" s="1" t="s">
        <v>78</v>
      </c>
      <c r="E28" s="1">
        <v>0</v>
      </c>
      <c r="F28" s="1">
        <v>11</v>
      </c>
      <c r="G28" s="71" t="s">
        <v>79</v>
      </c>
      <c r="H28" s="7">
        <f>SUMIFS(archivo!$Q$5:$Q$40,archivo!$E$5:$E$40,$B28,archivo!$F$5:$F$40,$C28,archivo!$G$5:$G$40,Ejecucion!$D28,archivo!$H$5:$H$40,Ejecucion!$E28,archivo!$N$5:$N$40,Ejecucion!$F28)</f>
        <v>10295000000</v>
      </c>
      <c r="I28" s="7">
        <f>SUMIFS(archivo!$T$5:$T$40,archivo!$E$5:$E$40,$B28,archivo!$F$5:$F$40,$C28,archivo!$G$5:$G$40,Ejecucion!$D28,archivo!$H$5:$H$40,Ejecucion!$E28,archivo!$N$5:$N$40,Ejecucion!$F28)</f>
        <v>10295000000</v>
      </c>
      <c r="J28" s="7">
        <f>SUMIFS(archivo!$V$5:$V$40,archivo!$E$5:$E$40,$B28,archivo!$F$5:$F$40,$C28,archivo!$G$5:$G$40,Ejecucion!$D28,archivo!$H$5:$H$40,Ejecucion!$E28,archivo!$N$5:$N$40,Ejecucion!$F28)</f>
        <v>9997246513.0200005</v>
      </c>
      <c r="K28" s="8">
        <f t="shared" si="49"/>
        <v>0.97107785459154938</v>
      </c>
      <c r="L28" s="7">
        <f>SUMIFS(archivo!$W$5:$W$40,archivo!$E$5:$E$40,$B28,archivo!$F$5:$F$40,$C28,archivo!$G$5:$G$40,Ejecucion!$D28,archivo!$H$5:$H$40,Ejecucion!$E28,archivo!$N$5:$N$40,Ejecucion!$F28)</f>
        <v>297753486.98000002</v>
      </c>
      <c r="M28" s="8">
        <f t="shared" si="50"/>
        <v>2.8922145408450707E-2</v>
      </c>
      <c r="N28" s="7">
        <f>SUMIFS(archivo!$X$5:$X$40,archivo!$E$5:$E$40,$B28,archivo!$F$5:$F$40,$C28,archivo!$G$5:$G$40,Ejecucion!$D28,archivo!$H$5:$H$40,Ejecucion!$E28,archivo!$N$5:$N$40,Ejecucion!$F28)</f>
        <v>9997097913.0200005</v>
      </c>
      <c r="O28" s="8">
        <f t="shared" si="51"/>
        <v>0.97106342040019433</v>
      </c>
      <c r="P28" s="7">
        <f t="shared" si="52"/>
        <v>148600</v>
      </c>
      <c r="Q28" s="8">
        <f t="shared" si="53"/>
        <v>1.4864092808601799E-5</v>
      </c>
      <c r="R28" s="7">
        <f>SUMIFS(archivo!$Y$5:$Y$40,archivo!$E$5:$E$40,$B28,archivo!$F$5:$F$40,$C28,archivo!$G$5:$G$40,Ejecucion!$D28,archivo!$H$5:$H$40,Ejecucion!$E28,archivo!$N$5:$N$40,Ejecucion!$F28)</f>
        <v>6397876330.0200005</v>
      </c>
      <c r="S28" s="8">
        <f t="shared" si="54"/>
        <v>0.62145471879747449</v>
      </c>
    </row>
    <row r="29" spans="1:19" ht="18" customHeight="1">
      <c r="A29" s="77"/>
      <c r="B29" s="1" t="s">
        <v>72</v>
      </c>
      <c r="C29" s="1" t="s">
        <v>73</v>
      </c>
      <c r="D29" s="1" t="s">
        <v>78</v>
      </c>
      <c r="E29" s="1">
        <v>0</v>
      </c>
      <c r="F29" s="1">
        <v>20</v>
      </c>
      <c r="G29" s="72"/>
      <c r="H29" s="7">
        <f>SUMIFS(archivo!$Q$5:$Q$40,archivo!$E$5:$E$40,$B29,archivo!$F$5:$F$40,$C29,archivo!$G$5:$G$40,Ejecucion!$D29,archivo!$H$5:$H$40,Ejecucion!$E29,archivo!$N$5:$N$40,Ejecucion!$F29)</f>
        <v>4500000000</v>
      </c>
      <c r="I29" s="7">
        <f>SUMIFS(archivo!$T$5:$T$40,archivo!$E$5:$E$40,$B29,archivo!$F$5:$F$40,$C29,archivo!$G$5:$G$40,Ejecucion!$D29,archivo!$H$5:$H$40,Ejecucion!$E29,archivo!$N$5:$N$40,Ejecucion!$F29)</f>
        <v>3836673022</v>
      </c>
      <c r="J29" s="7">
        <f>SUMIFS(archivo!$V$5:$V$40,archivo!$E$5:$E$40,$B29,archivo!$F$5:$F$40,$C29,archivo!$G$5:$G$40,Ejecucion!$D29,archivo!$H$5:$H$40,Ejecucion!$E29,archivo!$N$5:$N$40,Ejecucion!$F29)</f>
        <v>3717788943.1999998</v>
      </c>
      <c r="K29" s="8">
        <f t="shared" si="49"/>
        <v>0.96901375798294442</v>
      </c>
      <c r="L29" s="7">
        <f>SUMIFS(archivo!$W$5:$W$40,archivo!$E$5:$E$40,$B29,archivo!$F$5:$F$40,$C29,archivo!$G$5:$G$40,Ejecucion!$D29,archivo!$H$5:$H$40,Ejecucion!$E29,archivo!$N$5:$N$40,Ejecucion!$F29)</f>
        <v>118884078.8</v>
      </c>
      <c r="M29" s="8">
        <f t="shared" si="50"/>
        <v>3.0986242017055576E-2</v>
      </c>
      <c r="N29" s="7">
        <f>SUMIFS(archivo!$X$5:$X$40,archivo!$E$5:$E$40,$B29,archivo!$F$5:$F$40,$C29,archivo!$G$5:$G$40,Ejecucion!$D29,archivo!$H$5:$H$40,Ejecucion!$E29,archivo!$N$5:$N$40,Ejecucion!$F29)</f>
        <v>3717788943.1999998</v>
      </c>
      <c r="O29" s="8">
        <f t="shared" si="51"/>
        <v>0.96901375798294442</v>
      </c>
      <c r="P29" s="7">
        <f t="shared" si="52"/>
        <v>0</v>
      </c>
      <c r="Q29" s="8">
        <f t="shared" si="53"/>
        <v>0</v>
      </c>
      <c r="R29" s="7">
        <f>SUMIFS(archivo!$Y$5:$Y$40,archivo!$E$5:$E$40,$B29,archivo!$F$5:$F$40,$C29,archivo!$G$5:$G$40,Ejecucion!$D29,archivo!$H$5:$H$40,Ejecucion!$E29,archivo!$N$5:$N$40,Ejecucion!$F29)</f>
        <v>1631756031.2</v>
      </c>
      <c r="S29" s="8">
        <f t="shared" si="54"/>
        <v>0.42530495088929682</v>
      </c>
    </row>
    <row r="30" spans="1:19">
      <c r="A30" s="6"/>
      <c r="B30" s="13"/>
      <c r="C30" s="13"/>
      <c r="D30" s="13"/>
      <c r="E30" s="13"/>
      <c r="F30" s="13"/>
      <c r="G30" s="47" t="s">
        <v>141</v>
      </c>
      <c r="H30" s="17">
        <f>+H29+H28</f>
        <v>14795000000</v>
      </c>
      <c r="I30" s="17">
        <f>+I29+I28</f>
        <v>14131673022</v>
      </c>
      <c r="J30" s="17">
        <f>+J29+J28</f>
        <v>13715035456.220001</v>
      </c>
      <c r="K30" s="48">
        <f t="shared" si="49"/>
        <v>0.97051746349272427</v>
      </c>
      <c r="L30" s="17">
        <f>+L29+L28</f>
        <v>416637565.78000003</v>
      </c>
      <c r="M30" s="48">
        <f t="shared" si="50"/>
        <v>2.9482536507275836E-2</v>
      </c>
      <c r="N30" s="17">
        <f>+N29+N28</f>
        <v>13714886856.220001</v>
      </c>
      <c r="O30" s="48">
        <f t="shared" si="51"/>
        <v>0.9705069481064873</v>
      </c>
      <c r="P30" s="17">
        <f>+P29+P28</f>
        <v>148600</v>
      </c>
      <c r="Q30" s="48">
        <f t="shared" si="53"/>
        <v>1.0834824341092562E-5</v>
      </c>
      <c r="R30" s="17">
        <f>+R29+R28</f>
        <v>8029632361.2200003</v>
      </c>
      <c r="S30" s="48">
        <f t="shared" si="54"/>
        <v>0.56820111452618349</v>
      </c>
    </row>
    <row r="31" spans="1:19" ht="28.5" customHeight="1">
      <c r="A31" s="77" t="s">
        <v>103</v>
      </c>
      <c r="B31" s="1" t="s">
        <v>81</v>
      </c>
      <c r="C31" s="1" t="s">
        <v>73</v>
      </c>
      <c r="D31" s="1" t="s">
        <v>82</v>
      </c>
      <c r="E31" s="1">
        <v>0</v>
      </c>
      <c r="F31" s="1">
        <v>11</v>
      </c>
      <c r="G31" s="71" t="s">
        <v>83</v>
      </c>
      <c r="H31" s="7">
        <f>SUMIFS(archivo!$Q$5:$Q$40,archivo!$E$5:$E$40,$B31,archivo!$F$5:$F$40,$C31,archivo!$G$5:$G$40,Ejecucion!$D31,archivo!$H$5:$H$40,Ejecucion!$E31,archivo!$N$5:$N$40,Ejecucion!$F31)</f>
        <v>4500244560</v>
      </c>
      <c r="I31" s="7">
        <f>SUMIFS(archivo!$T$5:$T$40,archivo!$E$5:$E$40,$B31,archivo!$F$5:$F$40,$C31,archivo!$G$5:$G$40,Ejecucion!$D31,archivo!$H$5:$H$40,Ejecucion!$E31,archivo!$N$5:$N$40,Ejecucion!$F31)</f>
        <v>6356067654</v>
      </c>
      <c r="J31" s="7">
        <f>SUMIFS(archivo!$V$5:$V$40,archivo!$E$5:$E$40,$B31,archivo!$F$5:$F$40,$C31,archivo!$G$5:$G$40,Ejecucion!$D31,archivo!$H$5:$H$40,Ejecucion!$E31,archivo!$N$5:$N$40,Ejecucion!$F31)</f>
        <v>5769572743.5</v>
      </c>
      <c r="K31" s="8">
        <f t="shared" si="49"/>
        <v>0.90772676717326839</v>
      </c>
      <c r="L31" s="7">
        <f>SUMIFS(archivo!$W$5:$W$40,archivo!$E$5:$E$40,$B31,archivo!$F$5:$F$40,$C31,archivo!$G$5:$G$40,Ejecucion!$D31,archivo!$H$5:$H$40,Ejecucion!$E31,archivo!$N$5:$N$40,Ejecucion!$F31)</f>
        <v>586494910.5</v>
      </c>
      <c r="M31" s="8">
        <f t="shared" si="50"/>
        <v>9.2273232826731652E-2</v>
      </c>
      <c r="N31" s="7">
        <f>SUMIFS(archivo!$X$5:$X$40,archivo!$E$5:$E$40,$B31,archivo!$F$5:$F$40,$C31,archivo!$G$5:$G$40,Ejecucion!$D31,archivo!$H$5:$H$40,Ejecucion!$E31,archivo!$N$5:$N$40,Ejecucion!$F31)</f>
        <v>5769572743.5</v>
      </c>
      <c r="O31" s="8">
        <f t="shared" si="51"/>
        <v>0.90772676717326839</v>
      </c>
      <c r="P31" s="7">
        <f t="shared" si="52"/>
        <v>0</v>
      </c>
      <c r="Q31" s="8">
        <f t="shared" si="53"/>
        <v>0</v>
      </c>
      <c r="R31" s="7">
        <f>SUMIFS(archivo!$Y$5:$Y$40,archivo!$E$5:$E$40,$B31,archivo!$F$5:$F$40,$C31,archivo!$G$5:$G$40,Ejecucion!$D31,archivo!$H$5:$H$40,Ejecucion!$E31,archivo!$N$5:$N$40,Ejecucion!$F31)</f>
        <v>4882101356.5</v>
      </c>
      <c r="S31" s="8">
        <f t="shared" si="54"/>
        <v>0.7681009111706979</v>
      </c>
    </row>
    <row r="32" spans="1:19" ht="28.5" customHeight="1">
      <c r="A32" s="77"/>
      <c r="B32" s="1" t="s">
        <v>81</v>
      </c>
      <c r="C32" s="1" t="s">
        <v>73</v>
      </c>
      <c r="D32" s="1" t="s">
        <v>82</v>
      </c>
      <c r="E32" s="1">
        <v>0</v>
      </c>
      <c r="F32" s="1">
        <v>20</v>
      </c>
      <c r="G32" s="72"/>
      <c r="H32" s="7">
        <f>SUMIFS(archivo!$Q$5:$Q$40,archivo!$E$5:$E$40,$B32,archivo!$F$5:$F$40,$C32,archivo!$G$5:$G$40,Ejecucion!$D32,archivo!$H$5:$H$40,Ejecucion!$E32,archivo!$N$5:$N$40,Ejecucion!$F32)</f>
        <v>2900000000</v>
      </c>
      <c r="I32" s="7">
        <f>SUMIFS(archivo!$T$5:$T$40,archivo!$E$5:$E$40,$B32,archivo!$F$5:$F$40,$C32,archivo!$G$5:$G$40,Ejecucion!$D32,archivo!$H$5:$H$40,Ejecucion!$E32,archivo!$N$5:$N$40,Ejecucion!$F32)</f>
        <v>2900000000</v>
      </c>
      <c r="J32" s="7">
        <f>SUMIFS(archivo!$V$5:$V$40,archivo!$E$5:$E$40,$B32,archivo!$F$5:$F$40,$C32,archivo!$G$5:$G$40,Ejecucion!$D32,archivo!$H$5:$H$40,Ejecucion!$E32,archivo!$N$5:$N$40,Ejecucion!$F32)</f>
        <v>2521611742.96</v>
      </c>
      <c r="K32" s="8">
        <f t="shared" si="49"/>
        <v>0.86952129067586204</v>
      </c>
      <c r="L32" s="7">
        <f>SUMIFS(archivo!$W$5:$W$40,archivo!$E$5:$E$40,$B32,archivo!$F$5:$F$40,$C32,archivo!$G$5:$G$40,Ejecucion!$D32,archivo!$H$5:$H$40,Ejecucion!$E32,archivo!$N$5:$N$40,Ejecucion!$F32)</f>
        <v>378388257.04000002</v>
      </c>
      <c r="M32" s="8">
        <f t="shared" si="50"/>
        <v>0.13047870932413794</v>
      </c>
      <c r="N32" s="7">
        <f>SUMIFS(archivo!$X$5:$X$40,archivo!$E$5:$E$40,$B32,archivo!$F$5:$F$40,$C32,archivo!$G$5:$G$40,Ejecucion!$D32,archivo!$H$5:$H$40,Ejecucion!$E32,archivo!$N$5:$N$40,Ejecucion!$F32)</f>
        <v>2521611742.96</v>
      </c>
      <c r="O32" s="8">
        <f t="shared" si="51"/>
        <v>0.86952129067586204</v>
      </c>
      <c r="P32" s="7">
        <f t="shared" si="52"/>
        <v>0</v>
      </c>
      <c r="Q32" s="8">
        <f t="shared" si="53"/>
        <v>0</v>
      </c>
      <c r="R32" s="7">
        <f>SUMIFS(archivo!$Y$5:$Y$40,archivo!$E$5:$E$40,$B32,archivo!$F$5:$F$40,$C32,archivo!$G$5:$G$40,Ejecucion!$D32,archivo!$H$5:$H$40,Ejecucion!$E32,archivo!$N$5:$N$40,Ejecucion!$F32)</f>
        <v>2008907272.96</v>
      </c>
      <c r="S32" s="8">
        <f t="shared" si="54"/>
        <v>0.69272664584827592</v>
      </c>
    </row>
    <row r="33" spans="1:19">
      <c r="A33" s="6"/>
      <c r="B33" s="13"/>
      <c r="C33" s="13"/>
      <c r="D33" s="13"/>
      <c r="E33" s="13"/>
      <c r="F33" s="13"/>
      <c r="G33" s="47" t="s">
        <v>141</v>
      </c>
      <c r="H33" s="17">
        <f>+H32+H31</f>
        <v>7400244560</v>
      </c>
      <c r="I33" s="17">
        <f>+I32+I31</f>
        <v>9256067654</v>
      </c>
      <c r="J33" s="17">
        <f>+J32+J31</f>
        <v>8291184486.46</v>
      </c>
      <c r="K33" s="48">
        <f t="shared" ref="K33" si="60">IF(OR(J33=0,I33=0),0,(J33/I33))</f>
        <v>0.89575668592666058</v>
      </c>
      <c r="L33" s="17">
        <f>+L32+L31</f>
        <v>964883167.53999996</v>
      </c>
      <c r="M33" s="48">
        <f t="shared" ref="M33" si="61">IF(OR(L33=0,I33=0),0,(L33/I33))</f>
        <v>0.10424331407333942</v>
      </c>
      <c r="N33" s="17">
        <f>+N32+N31</f>
        <v>8291184486.46</v>
      </c>
      <c r="O33" s="48">
        <f t="shared" ref="O33" si="62">IF(OR(N33=0,I33=0),0,(N33/I33))</f>
        <v>0.89575668592666058</v>
      </c>
      <c r="P33" s="17">
        <f>+P32+P31</f>
        <v>0</v>
      </c>
      <c r="Q33" s="48">
        <f t="shared" ref="Q33" si="63">IF(OR(P33=0,J33=0),0,(P33/J33))</f>
        <v>0</v>
      </c>
      <c r="R33" s="17">
        <f>+R32+R31</f>
        <v>6891008629.46</v>
      </c>
      <c r="S33" s="48">
        <f t="shared" ref="S33" si="64">IF(OR(R33=0,I33=0),0,(R33/I33))</f>
        <v>0.74448555121375526</v>
      </c>
    </row>
    <row r="34" spans="1:19" ht="18" customHeight="1">
      <c r="A34" s="77" t="s">
        <v>105</v>
      </c>
      <c r="B34" s="1" t="s">
        <v>85</v>
      </c>
      <c r="C34" s="1" t="s">
        <v>73</v>
      </c>
      <c r="D34" s="1" t="s">
        <v>82</v>
      </c>
      <c r="E34" s="1">
        <v>0</v>
      </c>
      <c r="F34" s="1">
        <v>11</v>
      </c>
      <c r="G34" s="71" t="s">
        <v>86</v>
      </c>
      <c r="H34" s="7">
        <f>SUMIFS(archivo!$Q$5:$Q$40,archivo!$E$5:$E$40,$B34,archivo!$F$5:$F$40,$C34,archivo!$G$5:$G$40,Ejecucion!$D34,archivo!$H$5:$H$40,Ejecucion!$E34,archivo!$N$5:$N$40,Ejecucion!$F34)</f>
        <v>7000000000</v>
      </c>
      <c r="I34" s="7">
        <f>SUMIFS(archivo!$T$5:$T$40,archivo!$E$5:$E$40,$B34,archivo!$F$5:$F$40,$C34,archivo!$G$5:$G$40,Ejecucion!$D34,archivo!$H$5:$H$40,Ejecucion!$E34,archivo!$N$5:$N$40,Ejecucion!$F34)</f>
        <v>7000000000</v>
      </c>
      <c r="J34" s="7">
        <f>SUMIFS(archivo!$V$5:$V$40,archivo!$E$5:$E$40,$B34,archivo!$F$5:$F$40,$C34,archivo!$G$5:$G$40,Ejecucion!$D34,archivo!$H$5:$H$40,Ejecucion!$E34,archivo!$N$5:$N$40,Ejecucion!$F34)</f>
        <v>6797895485.46</v>
      </c>
      <c r="K34" s="8">
        <f t="shared" si="49"/>
        <v>0.9711279264942857</v>
      </c>
      <c r="L34" s="7">
        <f>SUMIFS(archivo!$W$5:$W$40,archivo!$E$5:$E$40,$B34,archivo!$F$5:$F$40,$C34,archivo!$G$5:$G$40,Ejecucion!$D34,archivo!$H$5:$H$40,Ejecucion!$E34,archivo!$N$5:$N$40,Ejecucion!$F34)</f>
        <v>202104514.53999999</v>
      </c>
      <c r="M34" s="8">
        <f t="shared" si="50"/>
        <v>2.8872073505714285E-2</v>
      </c>
      <c r="N34" s="7">
        <f>SUMIFS(archivo!$X$5:$X$40,archivo!$E$5:$E$40,$B34,archivo!$F$5:$F$40,$C34,archivo!$G$5:$G$40,Ejecucion!$D34,archivo!$H$5:$H$40,Ejecucion!$E34,archivo!$N$5:$N$40,Ejecucion!$F34)</f>
        <v>6797386487.46</v>
      </c>
      <c r="O34" s="8">
        <f t="shared" si="51"/>
        <v>0.97105521249428572</v>
      </c>
      <c r="P34" s="7">
        <f t="shared" si="52"/>
        <v>508998</v>
      </c>
      <c r="Q34" s="8">
        <f t="shared" si="53"/>
        <v>7.4875820184157641E-5</v>
      </c>
      <c r="R34" s="7">
        <f>SUMIFS(archivo!$Y$5:$Y$40,archivo!$E$5:$E$40,$B34,archivo!$F$5:$F$40,$C34,archivo!$G$5:$G$40,Ejecucion!$D34,archivo!$H$5:$H$40,Ejecucion!$E34,archivo!$N$5:$N$40,Ejecucion!$F34)</f>
        <v>6599380298.46</v>
      </c>
      <c r="S34" s="8">
        <f t="shared" si="54"/>
        <v>0.94276861406571433</v>
      </c>
    </row>
    <row r="35" spans="1:19" ht="18" customHeight="1">
      <c r="A35" s="77"/>
      <c r="B35" s="1" t="s">
        <v>85</v>
      </c>
      <c r="C35" s="1" t="s">
        <v>73</v>
      </c>
      <c r="D35" s="1" t="s">
        <v>82</v>
      </c>
      <c r="E35" s="1">
        <v>0</v>
      </c>
      <c r="F35" s="1">
        <v>13</v>
      </c>
      <c r="G35" s="76"/>
      <c r="H35" s="7">
        <f>SUMIFS(archivo!$Q$5:$Q$40,archivo!$E$5:$E$40,$B35,archivo!$F$5:$F$40,$C35,archivo!$G$5:$G$40,Ejecucion!$D35,archivo!$H$5:$H$40,Ejecucion!$E35,archivo!$N$5:$N$40,Ejecucion!$F35)</f>
        <v>8183590302</v>
      </c>
      <c r="I35" s="7">
        <f>SUMIFS(archivo!$T$5:$T$40,archivo!$E$5:$E$40,$B35,archivo!$F$5:$F$40,$C35,archivo!$G$5:$G$40,Ejecucion!$D35,archivo!$H$5:$H$40,Ejecucion!$E35,archivo!$N$5:$N$40,Ejecucion!$F35)</f>
        <v>6843590302</v>
      </c>
      <c r="J35" s="7">
        <f>SUMIFS(archivo!$V$5:$V$40,archivo!$E$5:$E$40,$B35,archivo!$F$5:$F$40,$C35,archivo!$G$5:$G$40,Ejecucion!$D35,archivo!$H$5:$H$40,Ejecucion!$E35,archivo!$N$5:$N$40,Ejecucion!$F35)</f>
        <v>6618055977.1599998</v>
      </c>
      <c r="K35" s="8">
        <f t="shared" si="49"/>
        <v>0.96704444379522703</v>
      </c>
      <c r="L35" s="7">
        <f>SUMIFS(archivo!$W$5:$W$40,archivo!$E$5:$E$40,$B35,archivo!$F$5:$F$40,$C35,archivo!$G$5:$G$40,Ejecucion!$D35,archivo!$H$5:$H$40,Ejecucion!$E35,archivo!$N$5:$N$40,Ejecucion!$F35)</f>
        <v>225534324.84</v>
      </c>
      <c r="M35" s="8">
        <f t="shared" si="50"/>
        <v>3.2955556204772939E-2</v>
      </c>
      <c r="N35" s="7">
        <f>SUMIFS(archivo!$X$5:$X$40,archivo!$E$5:$E$40,$B35,archivo!$F$5:$F$40,$C35,archivo!$G$5:$G$40,Ejecucion!$D35,archivo!$H$5:$H$40,Ejecucion!$E35,archivo!$N$5:$N$40,Ejecucion!$F35)</f>
        <v>6618055977.1599998</v>
      </c>
      <c r="O35" s="8">
        <f t="shared" si="51"/>
        <v>0.96704444379522703</v>
      </c>
      <c r="P35" s="7">
        <f t="shared" si="52"/>
        <v>0</v>
      </c>
      <c r="Q35" s="8">
        <f t="shared" si="53"/>
        <v>0</v>
      </c>
      <c r="R35" s="7">
        <f>SUMIFS(archivo!$Y$5:$Y$40,archivo!$E$5:$E$40,$B35,archivo!$F$5:$F$40,$C35,archivo!$G$5:$G$40,Ejecucion!$D35,archivo!$H$5:$H$40,Ejecucion!$E35,archivo!$N$5:$N$40,Ejecucion!$F35)</f>
        <v>5752595098.1599998</v>
      </c>
      <c r="S35" s="8">
        <f t="shared" si="54"/>
        <v>0.84058145568399045</v>
      </c>
    </row>
    <row r="36" spans="1:19" ht="18" customHeight="1">
      <c r="A36" s="77"/>
      <c r="B36" s="1" t="s">
        <v>85</v>
      </c>
      <c r="C36" s="1" t="s">
        <v>73</v>
      </c>
      <c r="D36" s="1" t="s">
        <v>82</v>
      </c>
      <c r="E36" s="1">
        <v>0</v>
      </c>
      <c r="F36" s="1">
        <v>20</v>
      </c>
      <c r="G36" s="72"/>
      <c r="H36" s="7">
        <f>SUMIFS(archivo!$Q$5:$Q$40,archivo!$E$5:$E$40,$B36,archivo!$F$5:$F$40,$C36,archivo!$G$5:$G$40,Ejecucion!$D36,archivo!$H$5:$H$40,Ejecucion!$E36,archivo!$N$5:$N$40,Ejecucion!$F36)</f>
        <v>17636000000</v>
      </c>
      <c r="I36" s="7">
        <f>SUMIFS(archivo!$T$5:$T$40,archivo!$E$5:$E$40,$B36,archivo!$F$5:$F$40,$C36,archivo!$G$5:$G$40,Ejecucion!$D36,archivo!$H$5:$H$40,Ejecucion!$E36,archivo!$N$5:$N$40,Ejecucion!$F36)</f>
        <v>14636000000</v>
      </c>
      <c r="J36" s="7">
        <f>SUMIFS(archivo!$V$5:$V$40,archivo!$E$5:$E$40,$B36,archivo!$F$5:$F$40,$C36,archivo!$G$5:$G$40,Ejecucion!$D36,archivo!$H$5:$H$40,Ejecucion!$E36,archivo!$N$5:$N$40,Ejecucion!$F36)</f>
        <v>12555534218.959999</v>
      </c>
      <c r="K36" s="8">
        <f t="shared" si="49"/>
        <v>0.85785284360207703</v>
      </c>
      <c r="L36" s="7">
        <f>SUMIFS(archivo!$W$5:$W$40,archivo!$E$5:$E$40,$B36,archivo!$F$5:$F$40,$C36,archivo!$G$5:$G$40,Ejecucion!$D36,archivo!$H$5:$H$40,Ejecucion!$E36,archivo!$N$5:$N$40,Ejecucion!$F36)</f>
        <v>2080465781.04</v>
      </c>
      <c r="M36" s="8">
        <f t="shared" si="50"/>
        <v>0.14214715639792291</v>
      </c>
      <c r="N36" s="7">
        <f>SUMIFS(archivo!$X$5:$X$40,archivo!$E$5:$E$40,$B36,archivo!$F$5:$F$40,$C36,archivo!$G$5:$G$40,Ejecucion!$D36,archivo!$H$5:$H$40,Ejecucion!$E36,archivo!$N$5:$N$40,Ejecucion!$F36)</f>
        <v>12555074994.959999</v>
      </c>
      <c r="O36" s="8">
        <f t="shared" si="51"/>
        <v>0.85782146726974573</v>
      </c>
      <c r="P36" s="7">
        <f t="shared" si="52"/>
        <v>459224</v>
      </c>
      <c r="Q36" s="8">
        <f t="shared" si="53"/>
        <v>3.6575424987216393E-5</v>
      </c>
      <c r="R36" s="7">
        <f>SUMIFS(archivo!$Y$5:$Y$40,archivo!$E$5:$E$40,$B36,archivo!$F$5:$F$40,$C36,archivo!$G$5:$G$40,Ejecucion!$D36,archivo!$H$5:$H$40,Ejecucion!$E36,archivo!$N$5:$N$40,Ejecucion!$F36)</f>
        <v>10379154949.6</v>
      </c>
      <c r="S36" s="8">
        <f t="shared" si="54"/>
        <v>0.70915242891500407</v>
      </c>
    </row>
    <row r="37" spans="1:19">
      <c r="A37" s="6"/>
      <c r="B37" s="13"/>
      <c r="C37" s="13"/>
      <c r="D37" s="13"/>
      <c r="E37" s="13"/>
      <c r="F37" s="13"/>
      <c r="G37" s="47" t="s">
        <v>141</v>
      </c>
      <c r="H37" s="17">
        <f>+H34+H35+H36</f>
        <v>32819590302</v>
      </c>
      <c r="I37" s="17">
        <f>+I34+I35+I36</f>
        <v>28479590302</v>
      </c>
      <c r="J37" s="17">
        <f>+J34+J35+J36</f>
        <v>25971485681.579998</v>
      </c>
      <c r="K37" s="48">
        <f t="shared" si="49"/>
        <v>0.91193326189654256</v>
      </c>
      <c r="L37" s="17">
        <f>+L34+L35+L36</f>
        <v>2508104620.4200001</v>
      </c>
      <c r="M37" s="48">
        <f t="shared" si="50"/>
        <v>8.8066738103457429E-2</v>
      </c>
      <c r="N37" s="17">
        <f>+N34+N35+N36</f>
        <v>25970517459.579998</v>
      </c>
      <c r="O37" s="48">
        <f t="shared" si="51"/>
        <v>0.91189926484849049</v>
      </c>
      <c r="P37" s="17">
        <f>+P34+P35+P36</f>
        <v>968222</v>
      </c>
      <c r="Q37" s="48">
        <f t="shared" si="53"/>
        <v>3.7280193049822373E-5</v>
      </c>
      <c r="R37" s="17">
        <f>+R34+R35+R36</f>
        <v>22731130346.220001</v>
      </c>
      <c r="S37" s="48">
        <f t="shared" si="54"/>
        <v>0.7981551035382588</v>
      </c>
    </row>
    <row r="38" spans="1:19" ht="18.75" customHeight="1">
      <c r="A38" s="77" t="s">
        <v>106</v>
      </c>
      <c r="B38" s="1" t="s">
        <v>89</v>
      </c>
      <c r="C38" s="1" t="s">
        <v>73</v>
      </c>
      <c r="D38" s="1" t="s">
        <v>90</v>
      </c>
      <c r="E38" s="1">
        <v>0</v>
      </c>
      <c r="F38" s="1">
        <v>11</v>
      </c>
      <c r="G38" s="71" t="s">
        <v>91</v>
      </c>
      <c r="H38" s="7">
        <f>SUMIFS(archivo!$Q$5:$Q$40,archivo!$E$5:$E$40,$B38,archivo!$F$5:$F$40,$C38,archivo!$G$5:$G$40,Ejecucion!$D38,archivo!$H$5:$H$40,Ejecucion!$E38,archivo!$N$5:$N$40,Ejecucion!$F38)</f>
        <v>2037000000</v>
      </c>
      <c r="I38" s="7">
        <f>SUMIFS(archivo!$T$5:$T$40,archivo!$E$5:$E$40,$B38,archivo!$F$5:$F$40,$C38,archivo!$G$5:$G$40,Ejecucion!$D38,archivo!$H$5:$H$40,Ejecucion!$E38,archivo!$N$5:$N$40,Ejecucion!$F38)</f>
        <v>2037000000</v>
      </c>
      <c r="J38" s="7">
        <f>SUMIFS(archivo!$V$5:$V$40,archivo!$E$5:$E$40,$B38,archivo!$F$5:$F$40,$C38,archivo!$G$5:$G$40,Ejecucion!$D38,archivo!$H$5:$H$40,Ejecucion!$E38,archivo!$N$5:$N$40,Ejecucion!$F38)</f>
        <v>2017220853.3699999</v>
      </c>
      <c r="K38" s="8">
        <f t="shared" si="49"/>
        <v>0.99029006056455571</v>
      </c>
      <c r="L38" s="7">
        <f>SUMIFS(archivo!$W$5:$W$40,archivo!$E$5:$E$40,$B38,archivo!$F$5:$F$40,$C38,archivo!$G$5:$G$40,Ejecucion!$D38,archivo!$H$5:$H$40,Ejecucion!$E38,archivo!$N$5:$N$40,Ejecucion!$F38)</f>
        <v>19779146.629999999</v>
      </c>
      <c r="M38" s="8">
        <f t="shared" si="50"/>
        <v>9.7099394354442804E-3</v>
      </c>
      <c r="N38" s="7">
        <f>SUMIFS(archivo!$X$5:$X$40,archivo!$E$5:$E$40,$B38,archivo!$F$5:$F$40,$C38,archivo!$G$5:$G$40,Ejecucion!$D38,archivo!$H$5:$H$40,Ejecucion!$E38,archivo!$N$5:$N$40,Ejecucion!$F38)</f>
        <v>2017220853.3699999</v>
      </c>
      <c r="O38" s="8">
        <f t="shared" si="51"/>
        <v>0.99029006056455571</v>
      </c>
      <c r="P38" s="7">
        <f t="shared" si="52"/>
        <v>0</v>
      </c>
      <c r="Q38" s="8">
        <f t="shared" si="53"/>
        <v>0</v>
      </c>
      <c r="R38" s="7">
        <f>SUMIFS(archivo!$Y$5:$Y$40,archivo!$E$5:$E$40,$B38,archivo!$F$5:$F$40,$C38,archivo!$G$5:$G$40,Ejecucion!$D38,archivo!$H$5:$H$40,Ejecucion!$E38,archivo!$N$5:$N$40,Ejecucion!$F38)</f>
        <v>2005324354.3699999</v>
      </c>
      <c r="S38" s="8">
        <f t="shared" si="54"/>
        <v>0.98444985486990666</v>
      </c>
    </row>
    <row r="39" spans="1:19" ht="18.75" customHeight="1">
      <c r="A39" s="77"/>
      <c r="B39" s="1" t="s">
        <v>89</v>
      </c>
      <c r="C39" s="1" t="s">
        <v>73</v>
      </c>
      <c r="D39" s="1" t="s">
        <v>90</v>
      </c>
      <c r="E39" s="1">
        <v>0</v>
      </c>
      <c r="F39" s="1">
        <v>20</v>
      </c>
      <c r="G39" s="72"/>
      <c r="H39" s="7">
        <f>SUMIFS(archivo!$Q$5:$Q$40,archivo!$E$5:$E$40,$B39,archivo!$F$5:$F$40,$C39,archivo!$G$5:$G$40,Ejecucion!$D39,archivo!$H$5:$H$40,Ejecucion!$E39,archivo!$N$5:$N$40,Ejecucion!$F39)</f>
        <v>2500000000</v>
      </c>
      <c r="I39" s="7">
        <f>SUMIFS(archivo!$T$5:$T$40,archivo!$E$5:$E$40,$B39,archivo!$F$5:$F$40,$C39,archivo!$G$5:$G$40,Ejecucion!$D39,archivo!$H$5:$H$40,Ejecucion!$E39,archivo!$N$5:$N$40,Ejecucion!$F39)</f>
        <v>776804952</v>
      </c>
      <c r="J39" s="7">
        <f>SUMIFS(archivo!$V$5:$V$40,archivo!$E$5:$E$40,$B39,archivo!$F$5:$F$40,$C39,archivo!$G$5:$G$40,Ejecucion!$D39,archivo!$H$5:$H$40,Ejecucion!$E39,archivo!$N$5:$N$40,Ejecucion!$F39)</f>
        <v>681943759</v>
      </c>
      <c r="K39" s="8">
        <f t="shared" si="49"/>
        <v>0.87788286782188274</v>
      </c>
      <c r="L39" s="7">
        <f>SUMIFS(archivo!$W$5:$W$40,archivo!$E$5:$E$40,$B39,archivo!$F$5:$F$40,$C39,archivo!$G$5:$G$40,Ejecucion!$D39,archivo!$H$5:$H$40,Ejecucion!$E39,archivo!$N$5:$N$40,Ejecucion!$F39)</f>
        <v>94861193</v>
      </c>
      <c r="M39" s="8">
        <f t="shared" si="50"/>
        <v>0.12211713217811722</v>
      </c>
      <c r="N39" s="7">
        <f>SUMIFS(archivo!$X$5:$X$40,archivo!$E$5:$E$40,$B39,archivo!$F$5:$F$40,$C39,archivo!$G$5:$G$40,Ejecucion!$D39,archivo!$H$5:$H$40,Ejecucion!$E39,archivo!$N$5:$N$40,Ejecucion!$F39)</f>
        <v>681943759</v>
      </c>
      <c r="O39" s="8">
        <f t="shared" si="51"/>
        <v>0.87788286782188274</v>
      </c>
      <c r="P39" s="7">
        <f t="shared" si="52"/>
        <v>0</v>
      </c>
      <c r="Q39" s="8">
        <f t="shared" si="53"/>
        <v>0</v>
      </c>
      <c r="R39" s="7">
        <f>SUMIFS(archivo!$Y$5:$Y$40,archivo!$E$5:$E$40,$B39,archivo!$F$5:$F$40,$C39,archivo!$G$5:$G$40,Ejecucion!$D39,archivo!$H$5:$H$40,Ejecucion!$E39,archivo!$N$5:$N$40,Ejecucion!$F39)</f>
        <v>631943759</v>
      </c>
      <c r="S39" s="8">
        <f t="shared" si="54"/>
        <v>0.8135166458104659</v>
      </c>
    </row>
    <row r="40" spans="1:19">
      <c r="A40" s="15"/>
      <c r="B40" s="13"/>
      <c r="C40" s="13"/>
      <c r="D40" s="13"/>
      <c r="E40" s="13"/>
      <c r="F40" s="13"/>
      <c r="G40" s="47" t="s">
        <v>141</v>
      </c>
      <c r="H40" s="17">
        <f>+H39+H38</f>
        <v>4537000000</v>
      </c>
      <c r="I40" s="17">
        <f>+I39+I38</f>
        <v>2813804952</v>
      </c>
      <c r="J40" s="17">
        <f>+J39+J38</f>
        <v>2699164612.3699999</v>
      </c>
      <c r="K40" s="48">
        <f>IF(OR(J42=0,I42=0),0,(J42/I42))</f>
        <v>0.8688385627659575</v>
      </c>
      <c r="L40" s="17">
        <f>+L39+L38</f>
        <v>114640339.63</v>
      </c>
      <c r="M40" s="48">
        <f>IF(OR(L42=0,I42=0),0,(L42/I42))</f>
        <v>0.13116143723404255</v>
      </c>
      <c r="N40" s="17">
        <f>+N39+N38</f>
        <v>2699164612.3699999</v>
      </c>
      <c r="O40" s="48">
        <f>IF(OR(N42=0,I42=0),0,(N42/I42))</f>
        <v>0.8688385627659575</v>
      </c>
      <c r="P40" s="17">
        <f>+P39+P38</f>
        <v>0</v>
      </c>
      <c r="Q40" s="48">
        <f>IF(OR(P42=0,J42=0),0,(P42/J42))</f>
        <v>0</v>
      </c>
      <c r="R40" s="17">
        <f>+R39+R38</f>
        <v>2637268113.3699999</v>
      </c>
      <c r="S40" s="48">
        <f>IF(OR(R42=0,I42=0),0,(R42/I42))</f>
        <v>0.12443053</v>
      </c>
    </row>
    <row r="41" spans="1:19">
      <c r="A41" s="74" t="s">
        <v>113</v>
      </c>
      <c r="B41" s="1" t="s">
        <v>93</v>
      </c>
      <c r="C41" s="1" t="s">
        <v>73</v>
      </c>
      <c r="D41" s="1" t="s">
        <v>94</v>
      </c>
      <c r="E41" s="1">
        <v>0</v>
      </c>
      <c r="F41" s="1">
        <v>11</v>
      </c>
      <c r="G41" s="71" t="s">
        <v>95</v>
      </c>
      <c r="H41" s="7">
        <f>SUMIFS(archivo!$Q$5:$Q$40,archivo!$E$5:$E$40,$B41,archivo!$F$5:$F$40,$C41,archivo!$G$5:$G$40,Ejecucion!$D41,archivo!$H$5:$H$40,Ejecucion!$E41,archivo!$N$5:$N$40,Ejecucion!$F41)</f>
        <v>7479000000</v>
      </c>
      <c r="I41" s="7">
        <f>SUMIFS(archivo!$T$5:$T$40,archivo!$E$5:$E$40,$B41,archivo!$F$5:$F$40,$C41,archivo!$G$5:$G$40,Ejecucion!$D41,archivo!$H$5:$H$40,Ejecucion!$E41,archivo!$N$5:$N$40,Ejecucion!$F41)</f>
        <v>7479000000</v>
      </c>
      <c r="J41" s="7">
        <f>SUMIFS(archivo!$V$5:$V$40,archivo!$E$5:$E$40,$B41,archivo!$F$5:$F$40,$C41,archivo!$G$5:$G$40,Ejecucion!$D41,archivo!$H$5:$H$40,Ejecucion!$E41,archivo!$N$5:$N$40,Ejecucion!$F41)</f>
        <v>7020655084.4700003</v>
      </c>
      <c r="K41" s="8">
        <f t="shared" si="49"/>
        <v>0.93871574869233854</v>
      </c>
      <c r="L41" s="7">
        <f>SUMIFS(archivo!$W$5:$W$40,archivo!$E$5:$E$40,$B41,archivo!$F$5:$F$40,$C41,archivo!$G$5:$G$40,Ejecucion!$D41,archivo!$H$5:$H$40,Ejecucion!$E41,archivo!$N$5:$N$40,Ejecucion!$F41)</f>
        <v>458344915.52999997</v>
      </c>
      <c r="M41" s="8">
        <f t="shared" si="50"/>
        <v>6.128425130766145E-2</v>
      </c>
      <c r="N41" s="7">
        <f>SUMIFS(archivo!$X$5:$X$40,archivo!$E$5:$E$40,$B41,archivo!$F$5:$F$40,$C41,archivo!$G$5:$G$40,Ejecucion!$D41,archivo!$H$5:$H$40,Ejecucion!$E41,archivo!$N$5:$N$40,Ejecucion!$F41)</f>
        <v>7020655084.4700003</v>
      </c>
      <c r="O41" s="8">
        <f t="shared" si="51"/>
        <v>0.93871574869233854</v>
      </c>
      <c r="P41" s="7">
        <f t="shared" si="52"/>
        <v>0</v>
      </c>
      <c r="Q41" s="8">
        <f t="shared" si="53"/>
        <v>0</v>
      </c>
      <c r="R41" s="7">
        <f>SUMIFS(archivo!$Y$5:$Y$40,archivo!$E$5:$E$40,$B41,archivo!$F$5:$F$40,$C41,archivo!$G$5:$G$40,Ejecucion!$D41,archivo!$H$5:$H$40,Ejecucion!$E41,archivo!$N$5:$N$40,Ejecucion!$F41)</f>
        <v>6646436281.9399996</v>
      </c>
      <c r="S41" s="8">
        <f t="shared" si="54"/>
        <v>0.88867980772028343</v>
      </c>
    </row>
    <row r="42" spans="1:19">
      <c r="A42" s="74"/>
      <c r="B42" s="1" t="s">
        <v>93</v>
      </c>
      <c r="C42" s="1" t="s">
        <v>73</v>
      </c>
      <c r="D42" s="1" t="s">
        <v>94</v>
      </c>
      <c r="E42" s="1">
        <v>0</v>
      </c>
      <c r="F42" s="1">
        <v>20</v>
      </c>
      <c r="G42" s="72"/>
      <c r="H42" s="7">
        <f>SUMIFS(archivo!$Q$5:$Q$40,archivo!$E$5:$E$40,$B42,archivo!$F$5:$F$40,$C42,archivo!$G$5:$G$40,Ejecucion!$D42,archivo!$H$5:$H$40,Ejecucion!$E42,archivo!$N$5:$N$40,Ejecucion!$F42)</f>
        <v>5450000000</v>
      </c>
      <c r="I42" s="7">
        <f>SUMIFS(archivo!$T$5:$T$40,archivo!$E$5:$E$40,$B42,archivo!$F$5:$F$40,$C42,archivo!$G$5:$G$40,Ejecucion!$D42,archivo!$H$5:$H$40,Ejecucion!$E42,archivo!$N$5:$N$40,Ejecucion!$F42)</f>
        <v>4700000000</v>
      </c>
      <c r="J42" s="7">
        <f>SUMIFS(archivo!$V$5:$V$40,archivo!$E$5:$E$40,$B42,archivo!$F$5:$F$40,$C42,archivo!$G$5:$G$40,Ejecucion!$D42,archivo!$H$5:$H$40,Ejecucion!$E42,archivo!$N$5:$N$40,Ejecucion!$F42)</f>
        <v>4083541245</v>
      </c>
      <c r="K42" s="8">
        <f t="shared" si="49"/>
        <v>0.8688385627659575</v>
      </c>
      <c r="L42" s="7">
        <f>SUMIFS(archivo!$W$5:$W$40,archivo!$E$5:$E$40,$B42,archivo!$F$5:$F$40,$C42,archivo!$G$5:$G$40,Ejecucion!$D42,archivo!$H$5:$H$40,Ejecucion!$E42,archivo!$N$5:$N$40,Ejecucion!$F42)</f>
        <v>616458755</v>
      </c>
      <c r="M42" s="8">
        <f t="shared" si="50"/>
        <v>0.13116143723404255</v>
      </c>
      <c r="N42" s="7">
        <f>SUMIFS(archivo!$X$5:$X$40,archivo!$E$5:$E$40,$B42,archivo!$F$5:$F$40,$C42,archivo!$G$5:$G$40,Ejecucion!$D42,archivo!$H$5:$H$40,Ejecucion!$E42,archivo!$N$5:$N$40,Ejecucion!$F42)</f>
        <v>4083541245</v>
      </c>
      <c r="O42" s="8">
        <f t="shared" si="51"/>
        <v>0.8688385627659575</v>
      </c>
      <c r="P42" s="7">
        <f t="shared" si="52"/>
        <v>0</v>
      </c>
      <c r="Q42" s="8">
        <f t="shared" si="53"/>
        <v>0</v>
      </c>
      <c r="R42" s="7">
        <f>SUMIFS(archivo!$Y$5:$Y$40,archivo!$E$5:$E$40,$B42,archivo!$F$5:$F$40,$C42,archivo!$G$5:$G$40,Ejecucion!$D42,archivo!$H$5:$H$40,Ejecucion!$E42,archivo!$N$5:$N$40,Ejecucion!$F42)</f>
        <v>584823491</v>
      </c>
      <c r="S42" s="8">
        <f t="shared" si="54"/>
        <v>0.12443053</v>
      </c>
    </row>
    <row r="43" spans="1:19">
      <c r="A43" s="12"/>
      <c r="B43" s="13"/>
      <c r="C43" s="13"/>
      <c r="D43" s="13"/>
      <c r="E43" s="13"/>
      <c r="F43" s="13"/>
      <c r="G43" s="47" t="s">
        <v>141</v>
      </c>
      <c r="H43" s="17">
        <f>+H42+H41</f>
        <v>12929000000</v>
      </c>
      <c r="I43" s="17">
        <f>+I42+I41</f>
        <v>12179000000</v>
      </c>
      <c r="J43" s="17">
        <f>+J42+J41</f>
        <v>11104196329.470001</v>
      </c>
      <c r="K43" s="48">
        <f t="shared" ref="K43" si="65">IF(OR(J43=0,I43=0),0,(J43/I43))</f>
        <v>0.91174943176533385</v>
      </c>
      <c r="L43" s="17">
        <f>+L42+L41</f>
        <v>1074803670.53</v>
      </c>
      <c r="M43" s="48">
        <f t="shared" ref="M43" si="66">IF(OR(L43=0,I43=0),0,(L43/I43))</f>
        <v>8.8250568234666232E-2</v>
      </c>
      <c r="N43" s="17">
        <f>+N42+N41</f>
        <v>11104196329.470001</v>
      </c>
      <c r="O43" s="48">
        <f t="shared" ref="O43" si="67">IF(OR(N43=0,I43=0),0,(N43/I43))</f>
        <v>0.91174943176533385</v>
      </c>
      <c r="P43" s="17">
        <f>+P42+P41</f>
        <v>0</v>
      </c>
      <c r="Q43" s="48">
        <f t="shared" ref="Q43" si="68">IF(OR(P43=0,J43=0),0,(P43/J43))</f>
        <v>0</v>
      </c>
      <c r="R43" s="17">
        <f>+R42+R41</f>
        <v>7231259772.9399996</v>
      </c>
      <c r="S43" s="48">
        <f t="shared" ref="S43" si="69">IF(OR(R43=0,I43=0),0,(R43/I43))</f>
        <v>0.5937482365497988</v>
      </c>
    </row>
    <row r="44" spans="1:19">
      <c r="A44" s="74" t="s">
        <v>113</v>
      </c>
      <c r="B44" s="1" t="s">
        <v>93</v>
      </c>
      <c r="C44" s="1" t="s">
        <v>73</v>
      </c>
      <c r="D44" s="1" t="s">
        <v>97</v>
      </c>
      <c r="E44" s="1">
        <v>0</v>
      </c>
      <c r="F44" s="1">
        <v>11</v>
      </c>
      <c r="G44" s="71" t="s">
        <v>98</v>
      </c>
      <c r="H44" s="7">
        <f>SUMIFS(archivo!$Q$5:$Q$40,archivo!$E$5:$E$40,$B44,archivo!$F$5:$F$40,$C44,archivo!$G$5:$G$40,Ejecucion!$D44,archivo!$H$5:$H$40,Ejecucion!$E44,archivo!$N$5:$N$40,Ejecucion!$F44)</f>
        <v>8461000000</v>
      </c>
      <c r="I44" s="7">
        <f>SUMIFS(archivo!$T$5:$T$40,archivo!$E$5:$E$40,$B44,archivo!$F$5:$F$40,$C44,archivo!$G$5:$G$40,Ejecucion!$D44,archivo!$H$5:$H$40,Ejecucion!$E44,archivo!$N$5:$N$40,Ejecucion!$F44)</f>
        <v>8461000000</v>
      </c>
      <c r="J44" s="7">
        <f>SUMIFS(archivo!$V$5:$V$40,archivo!$E$5:$E$40,$B44,archivo!$F$5:$F$40,$C44,archivo!$G$5:$G$40,Ejecucion!$D44,archivo!$H$5:$H$40,Ejecucion!$E44,archivo!$N$5:$N$40,Ejecucion!$F44)</f>
        <v>8140469273.2299995</v>
      </c>
      <c r="K44" s="8">
        <f t="shared" si="49"/>
        <v>0.96211668517078353</v>
      </c>
      <c r="L44" s="7">
        <f>SUMIFS(archivo!$W$5:$W$40,archivo!$E$5:$E$40,$B44,archivo!$F$5:$F$40,$C44,archivo!$G$5:$G$40,Ejecucion!$D44,archivo!$H$5:$H$40,Ejecucion!$E44,archivo!$N$5:$N$40,Ejecucion!$F44)</f>
        <v>320530726.76999998</v>
      </c>
      <c r="M44" s="8">
        <f t="shared" si="50"/>
        <v>3.7883314829216405E-2</v>
      </c>
      <c r="N44" s="7">
        <f>SUMIFS(archivo!$X$5:$X$40,archivo!$E$5:$E$40,$B44,archivo!$F$5:$F$40,$C44,archivo!$G$5:$G$40,Ejecucion!$D44,archivo!$H$5:$H$40,Ejecucion!$E44,archivo!$N$5:$N$40,Ejecucion!$F44)</f>
        <v>8138446273.2299995</v>
      </c>
      <c r="O44" s="8">
        <f t="shared" si="51"/>
        <v>0.96187758813733593</v>
      </c>
      <c r="P44" s="7">
        <f t="shared" si="52"/>
        <v>2023000</v>
      </c>
      <c r="Q44" s="8">
        <f t="shared" si="53"/>
        <v>2.4851147177136978E-4</v>
      </c>
      <c r="R44" s="7">
        <f>SUMIFS(archivo!$Y$5:$Y$40,archivo!$E$5:$E$40,$B44,archivo!$F$5:$F$40,$C44,archivo!$G$5:$G$40,Ejecucion!$D44,archivo!$H$5:$H$40,Ejecucion!$E44,archivo!$N$5:$N$40,Ejecucion!$F44)</f>
        <v>1881386810.51</v>
      </c>
      <c r="S44" s="8">
        <f t="shared" si="54"/>
        <v>0.22235986414253633</v>
      </c>
    </row>
    <row r="45" spans="1:19">
      <c r="A45" s="74"/>
      <c r="B45" s="1" t="s">
        <v>93</v>
      </c>
      <c r="C45" s="1" t="s">
        <v>73</v>
      </c>
      <c r="D45" s="1" t="s">
        <v>97</v>
      </c>
      <c r="E45" s="1">
        <v>0</v>
      </c>
      <c r="F45" s="1">
        <v>20</v>
      </c>
      <c r="G45" s="72"/>
      <c r="H45" s="7">
        <f>SUMIFS(archivo!$Q$5:$Q$40,archivo!$E$5:$E$40,$B45,archivo!$F$5:$F$40,$C45,archivo!$G$5:$G$40,Ejecucion!$D45,archivo!$H$5:$H$40,Ejecucion!$E45,archivo!$N$5:$N$40,Ejecucion!$F45)</f>
        <v>850000000</v>
      </c>
      <c r="I45" s="7">
        <f>SUMIFS(archivo!$T$5:$T$40,archivo!$E$5:$E$40,$B45,archivo!$F$5:$F$40,$C45,archivo!$G$5:$G$40,Ejecucion!$D45,archivo!$H$5:$H$40,Ejecucion!$E45,archivo!$N$5:$N$40,Ejecucion!$F45)</f>
        <v>750000000</v>
      </c>
      <c r="J45" s="7">
        <f>SUMIFS(archivo!$V$5:$V$40,archivo!$E$5:$E$40,$B45,archivo!$F$5:$F$40,$C45,archivo!$G$5:$G$40,Ejecucion!$D45,archivo!$H$5:$H$40,Ejecucion!$E45,archivo!$N$5:$N$40,Ejecucion!$F45)</f>
        <v>387018037</v>
      </c>
      <c r="K45" s="8">
        <f t="shared" si="49"/>
        <v>0.51602404933333335</v>
      </c>
      <c r="L45" s="7">
        <f>SUMIFS(archivo!$W$5:$W$40,archivo!$E$5:$E$40,$B45,archivo!$F$5:$F$40,$C45,archivo!$G$5:$G$40,Ejecucion!$D45,archivo!$H$5:$H$40,Ejecucion!$E45,archivo!$N$5:$N$40,Ejecucion!$F45)</f>
        <v>362981963</v>
      </c>
      <c r="M45" s="8">
        <f t="shared" si="50"/>
        <v>0.48397595066666665</v>
      </c>
      <c r="N45" s="7">
        <f>SUMIFS(archivo!$X$5:$X$40,archivo!$E$5:$E$40,$B45,archivo!$F$5:$F$40,$C45,archivo!$G$5:$G$40,Ejecucion!$D45,archivo!$H$5:$H$40,Ejecucion!$E45,archivo!$N$5:$N$40,Ejecucion!$F45)</f>
        <v>386781258</v>
      </c>
      <c r="O45" s="8">
        <f t="shared" si="51"/>
        <v>0.51570834399999999</v>
      </c>
      <c r="P45" s="7">
        <f t="shared" si="52"/>
        <v>236779</v>
      </c>
      <c r="Q45" s="8">
        <f t="shared" si="53"/>
        <v>6.1180352687283156E-4</v>
      </c>
      <c r="R45" s="7">
        <f>SUMIFS(archivo!$Y$5:$Y$40,archivo!$E$5:$E$40,$B45,archivo!$F$5:$F$40,$C45,archivo!$G$5:$G$40,Ejecucion!$D45,archivo!$H$5:$H$40,Ejecucion!$E45,archivo!$N$5:$N$40,Ejecucion!$F45)</f>
        <v>203212930</v>
      </c>
      <c r="S45" s="8">
        <f t="shared" si="54"/>
        <v>0.27095057333333333</v>
      </c>
    </row>
    <row r="46" spans="1:19">
      <c r="A46" s="12"/>
      <c r="B46" s="13"/>
      <c r="C46" s="13"/>
      <c r="D46" s="13"/>
      <c r="E46" s="13"/>
      <c r="F46" s="13"/>
      <c r="G46" s="47" t="s">
        <v>141</v>
      </c>
      <c r="H46" s="17">
        <f>+H45+H44</f>
        <v>9311000000</v>
      </c>
      <c r="I46" s="17">
        <f>+I45+I44</f>
        <v>9211000000</v>
      </c>
      <c r="J46" s="17">
        <f>+J45+J44</f>
        <v>8527487310.2299995</v>
      </c>
      <c r="K46" s="48">
        <f t="shared" ref="K46" si="70">IF(OR(J46=0,I46=0),0,(J46/I46))</f>
        <v>0.92579386714037559</v>
      </c>
      <c r="L46" s="17">
        <f>+L45+L44</f>
        <v>683512689.76999998</v>
      </c>
      <c r="M46" s="48">
        <f t="shared" ref="M46" si="71">IF(OR(L46=0,I46=0),0,(L46/I46))</f>
        <v>7.4206132859624366E-2</v>
      </c>
      <c r="N46" s="17">
        <f>+N45+N44</f>
        <v>8525227531.2299995</v>
      </c>
      <c r="O46" s="48">
        <f t="shared" ref="O46" si="72">IF(OR(N46=0,I46=0),0,(N46/I46))</f>
        <v>0.92554853232330903</v>
      </c>
      <c r="P46" s="17">
        <f>+P45+P44</f>
        <v>2259779</v>
      </c>
      <c r="Q46" s="48">
        <f t="shared" ref="Q46" si="73">IF(OR(P46=0,J46=0),0,(P46/J46))</f>
        <v>2.6499939757037883E-4</v>
      </c>
      <c r="R46" s="17">
        <f>+R45+R44</f>
        <v>2084599740.51</v>
      </c>
      <c r="S46" s="48">
        <f t="shared" ref="S46" si="74">IF(OR(R46=0,I46=0),0,(R46/I46))</f>
        <v>0.22631633270111823</v>
      </c>
    </row>
    <row r="47" spans="1:19">
      <c r="A47" s="74" t="s">
        <v>113</v>
      </c>
      <c r="B47" s="1" t="s">
        <v>93</v>
      </c>
      <c r="C47" s="1" t="s">
        <v>73</v>
      </c>
      <c r="D47" s="1" t="s">
        <v>74</v>
      </c>
      <c r="E47" s="1">
        <v>0</v>
      </c>
      <c r="F47" s="1">
        <v>11</v>
      </c>
      <c r="G47" s="71" t="s">
        <v>100</v>
      </c>
      <c r="H47" s="7">
        <f>SUMIFS(archivo!$Q$5:$Q$40,archivo!$E$5:$E$40,$B47,archivo!$F$5:$F$40,$C47,archivo!$G$5:$G$40,Ejecucion!$D47,archivo!$H$5:$H$40,Ejecucion!$E47,archivo!$N$5:$N$40,Ejecucion!$F47)</f>
        <v>2000000000</v>
      </c>
      <c r="I47" s="7">
        <f>SUMIFS(archivo!$T$5:$T$40,archivo!$E$5:$E$40,$B47,archivo!$F$5:$F$40,$C47,archivo!$G$5:$G$40,Ejecucion!$D47,archivo!$H$5:$H$40,Ejecucion!$E47,archivo!$N$5:$N$40,Ejecucion!$F47)</f>
        <v>2000000000</v>
      </c>
      <c r="J47" s="7">
        <f>SUMIFS(archivo!$V$5:$V$40,archivo!$E$5:$E$40,$B47,archivo!$F$5:$F$40,$C47,archivo!$G$5:$G$40,Ejecucion!$D47,archivo!$H$5:$H$40,Ejecucion!$E47,archivo!$N$5:$N$40,Ejecucion!$F47)</f>
        <v>1652974128</v>
      </c>
      <c r="K47" s="8">
        <f t="shared" si="49"/>
        <v>0.82648706400000005</v>
      </c>
      <c r="L47" s="7">
        <f>SUMIFS(archivo!$W$5:$W$40,archivo!$E$5:$E$40,$B47,archivo!$F$5:$F$40,$C47,archivo!$G$5:$G$40,Ejecucion!$D47,archivo!$H$5:$H$40,Ejecucion!$E47,archivo!$N$5:$N$40,Ejecucion!$F47)</f>
        <v>347025872</v>
      </c>
      <c r="M47" s="8">
        <f t="shared" si="50"/>
        <v>0.17351293600000001</v>
      </c>
      <c r="N47" s="7">
        <f>SUMIFS(archivo!$X$5:$X$40,archivo!$E$5:$E$40,$B47,archivo!$F$5:$F$40,$C47,archivo!$G$5:$G$40,Ejecucion!$D47,archivo!$H$5:$H$40,Ejecucion!$E47,archivo!$N$5:$N$40,Ejecucion!$F47)</f>
        <v>1652974128</v>
      </c>
      <c r="O47" s="8">
        <f t="shared" si="51"/>
        <v>0.82648706400000005</v>
      </c>
      <c r="P47" s="7">
        <f t="shared" si="52"/>
        <v>0</v>
      </c>
      <c r="Q47" s="8">
        <f t="shared" si="53"/>
        <v>0</v>
      </c>
      <c r="R47" s="7">
        <f>SUMIFS(archivo!$Y$5:$Y$40,archivo!$E$5:$E$40,$B47,archivo!$F$5:$F$40,$C47,archivo!$G$5:$G$40,Ejecucion!$D47,archivo!$H$5:$H$40,Ejecucion!$E47,archivo!$N$5:$N$40,Ejecucion!$F47)</f>
        <v>1391445047</v>
      </c>
      <c r="S47" s="8">
        <f t="shared" si="54"/>
        <v>0.69572252349999997</v>
      </c>
    </row>
    <row r="48" spans="1:19">
      <c r="A48" s="74"/>
      <c r="B48" s="1" t="s">
        <v>93</v>
      </c>
      <c r="C48" s="1" t="s">
        <v>73</v>
      </c>
      <c r="D48" s="1" t="s">
        <v>74</v>
      </c>
      <c r="E48" s="1">
        <v>0</v>
      </c>
      <c r="F48" s="1">
        <v>20</v>
      </c>
      <c r="G48" s="72"/>
      <c r="H48" s="7">
        <f>SUMIFS(archivo!$Q$5:$Q$40,archivo!$E$5:$E$40,$B48,archivo!$F$5:$F$40,$C48,archivo!$G$5:$G$40,Ejecucion!$D48,archivo!$H$5:$H$40,Ejecucion!$E48,archivo!$N$5:$N$40,Ejecucion!$F48)</f>
        <v>250000000</v>
      </c>
      <c r="I48" s="7">
        <f>SUMIFS(archivo!$T$5:$T$40,archivo!$E$5:$E$40,$B48,archivo!$F$5:$F$40,$C48,archivo!$G$5:$G$40,Ejecucion!$D48,archivo!$H$5:$H$40,Ejecucion!$E48,archivo!$N$5:$N$40,Ejecucion!$F48)</f>
        <v>250000000</v>
      </c>
      <c r="J48" s="7">
        <f>SUMIFS(archivo!$V$5:$V$40,archivo!$E$5:$E$40,$B48,archivo!$F$5:$F$40,$C48,archivo!$G$5:$G$40,Ejecucion!$D48,archivo!$H$5:$H$40,Ejecucion!$E48,archivo!$N$5:$N$40,Ejecucion!$F48)</f>
        <v>250000000</v>
      </c>
      <c r="K48" s="8">
        <f t="shared" si="49"/>
        <v>1</v>
      </c>
      <c r="L48" s="7">
        <f>SUMIFS(archivo!$W$5:$W$40,archivo!$E$5:$E$40,$B48,archivo!$F$5:$F$40,$C48,archivo!$G$5:$G$40,Ejecucion!$D48,archivo!$H$5:$H$40,Ejecucion!$E48,archivo!$N$5:$N$40,Ejecucion!$F48)</f>
        <v>0</v>
      </c>
      <c r="M48" s="8">
        <f t="shared" si="50"/>
        <v>0</v>
      </c>
      <c r="N48" s="7">
        <f>SUMIFS(archivo!$X$5:$X$40,archivo!$E$5:$E$40,$B48,archivo!$F$5:$F$40,$C48,archivo!$G$5:$G$40,Ejecucion!$D48,archivo!$H$5:$H$40,Ejecucion!$E48,archivo!$N$5:$N$40,Ejecucion!$F48)</f>
        <v>250000000</v>
      </c>
      <c r="O48" s="8">
        <f t="shared" si="51"/>
        <v>1</v>
      </c>
      <c r="P48" s="7">
        <f t="shared" si="52"/>
        <v>0</v>
      </c>
      <c r="Q48" s="8">
        <f t="shared" si="53"/>
        <v>0</v>
      </c>
      <c r="R48" s="7">
        <f>SUMIFS(archivo!$Y$5:$Y$40,archivo!$E$5:$E$40,$B48,archivo!$F$5:$F$40,$C48,archivo!$G$5:$G$40,Ejecucion!$D48,archivo!$H$5:$H$40,Ejecucion!$E48,archivo!$N$5:$N$40,Ejecucion!$F48)</f>
        <v>242300000</v>
      </c>
      <c r="S48" s="8">
        <f t="shared" si="54"/>
        <v>0.96919999999999995</v>
      </c>
    </row>
    <row r="49" spans="1:19">
      <c r="A49" s="12"/>
      <c r="B49" s="13"/>
      <c r="C49" s="13"/>
      <c r="D49" s="13"/>
      <c r="E49" s="13"/>
      <c r="F49" s="13"/>
      <c r="G49" s="47" t="s">
        <v>141</v>
      </c>
      <c r="H49" s="17">
        <f>+H48+H47</f>
        <v>2250000000</v>
      </c>
      <c r="I49" s="17">
        <f>+I48+I47</f>
        <v>2250000000</v>
      </c>
      <c r="J49" s="17">
        <f>+J48+J47</f>
        <v>1902974128</v>
      </c>
      <c r="K49" s="48">
        <f t="shared" ref="K49" si="75">IF(OR(J49=0,I49=0),0,(J49/I49))</f>
        <v>0.84576627911111113</v>
      </c>
      <c r="L49" s="17">
        <f>+L48+L47</f>
        <v>347025872</v>
      </c>
      <c r="M49" s="48">
        <f t="shared" ref="M49" si="76">IF(OR(L49=0,I49=0),0,(L49/I49))</f>
        <v>0.1542337208888889</v>
      </c>
      <c r="N49" s="17">
        <f>+N48+N47</f>
        <v>1902974128</v>
      </c>
      <c r="O49" s="48">
        <f t="shared" ref="O49" si="77">IF(OR(N49=0,I49=0),0,(N49/I49))</f>
        <v>0.84576627911111113</v>
      </c>
      <c r="P49" s="17">
        <f>+P48+P47</f>
        <v>0</v>
      </c>
      <c r="Q49" s="48">
        <f t="shared" ref="Q49" si="78">IF(OR(P49=0,J49=0),0,(P49/J49))</f>
        <v>0</v>
      </c>
      <c r="R49" s="17">
        <f>+R48+R47</f>
        <v>1633745047</v>
      </c>
      <c r="S49" s="48">
        <f t="shared" ref="S49" si="79">IF(OR(R49=0,I49=0),0,(R49/I49))</f>
        <v>0.72610890977777776</v>
      </c>
    </row>
    <row r="50" spans="1:19">
      <c r="A50" s="74" t="s">
        <v>149</v>
      </c>
      <c r="B50" s="1" t="s">
        <v>93</v>
      </c>
      <c r="C50" s="1" t="s">
        <v>73</v>
      </c>
      <c r="D50" s="1" t="s">
        <v>78</v>
      </c>
      <c r="E50" s="1">
        <v>0</v>
      </c>
      <c r="F50" s="1">
        <v>11</v>
      </c>
      <c r="G50" s="71" t="s">
        <v>102</v>
      </c>
      <c r="H50" s="7">
        <f>SUMIFS(archivo!$Q$5:$Q$40,archivo!$E$5:$E$40,$B50,archivo!$F$5:$F$40,$C50,archivo!$G$5:$G$40,Ejecucion!$D50,archivo!$H$5:$H$40,Ejecucion!$E50,archivo!$N$5:$N$40,Ejecucion!$F50)</f>
        <v>800000000</v>
      </c>
      <c r="I50" s="7">
        <f>SUMIFS(archivo!$T$5:$T$40,archivo!$E$5:$E$40,$B50,archivo!$F$5:$F$40,$C50,archivo!$G$5:$G$40,Ejecucion!$D50,archivo!$H$5:$H$40,Ejecucion!$E50,archivo!$N$5:$N$40,Ejecucion!$F50)</f>
        <v>797770396</v>
      </c>
      <c r="J50" s="7">
        <f>SUMIFS(archivo!$V$5:$V$40,archivo!$E$5:$E$40,$B50,archivo!$F$5:$F$40,$C50,archivo!$G$5:$G$40,Ejecucion!$D50,archivo!$H$5:$H$40,Ejecucion!$E50,archivo!$N$5:$N$40,Ejecucion!$F50)</f>
        <v>758370941.79999995</v>
      </c>
      <c r="K50" s="8">
        <f t="shared" si="49"/>
        <v>0.95061304054706985</v>
      </c>
      <c r="L50" s="7">
        <f>SUMIFS(archivo!$W$5:$W$40,archivo!$E$5:$E$40,$B50,archivo!$F$5:$F$40,$C50,archivo!$G$5:$G$40,Ejecucion!$D50,archivo!$H$5:$H$40,Ejecucion!$E50,archivo!$N$5:$N$40,Ejecucion!$F50)</f>
        <v>39399454.200000003</v>
      </c>
      <c r="M50" s="8">
        <f t="shared" si="50"/>
        <v>4.9386959452930118E-2</v>
      </c>
      <c r="N50" s="7">
        <f>SUMIFS(archivo!$X$5:$X$40,archivo!$E$5:$E$40,$B50,archivo!$F$5:$F$40,$C50,archivo!$G$5:$G$40,Ejecucion!$D50,archivo!$H$5:$H$40,Ejecucion!$E50,archivo!$N$5:$N$40,Ejecucion!$F50)</f>
        <v>758370941.79999995</v>
      </c>
      <c r="O50" s="8">
        <f t="shared" si="51"/>
        <v>0.95061304054706985</v>
      </c>
      <c r="P50" s="7">
        <f t="shared" si="52"/>
        <v>0</v>
      </c>
      <c r="Q50" s="8">
        <f t="shared" si="53"/>
        <v>0</v>
      </c>
      <c r="R50" s="7">
        <f>SUMIFS(archivo!$Y$5:$Y$40,archivo!$E$5:$E$40,$B50,archivo!$F$5:$F$40,$C50,archivo!$G$5:$G$40,Ejecucion!$D50,archivo!$H$5:$H$40,Ejecucion!$E50,archivo!$N$5:$N$40,Ejecucion!$F50)</f>
        <v>714233294</v>
      </c>
      <c r="S50" s="8">
        <f t="shared" si="54"/>
        <v>0.89528678624971192</v>
      </c>
    </row>
    <row r="51" spans="1:19">
      <c r="A51" s="74"/>
      <c r="B51" s="1" t="s">
        <v>93</v>
      </c>
      <c r="C51" s="1" t="s">
        <v>73</v>
      </c>
      <c r="D51" s="1" t="s">
        <v>78</v>
      </c>
      <c r="E51" s="1">
        <v>0</v>
      </c>
      <c r="F51" s="6">
        <v>20</v>
      </c>
      <c r="G51" s="72"/>
      <c r="H51" s="7">
        <f>SUMIFS(archivo!$Q$5:$Q$40,archivo!$E$5:$E$40,$B51,archivo!$F$5:$F$40,$C51,archivo!$G$5:$G$40,Ejecucion!$D51,archivo!$H$5:$H$40,Ejecucion!$E51,archivo!$N$5:$N$40,Ejecucion!$F51)</f>
        <v>850000000</v>
      </c>
      <c r="I51" s="7">
        <f>SUMIFS(archivo!$T$5:$T$40,archivo!$E$5:$E$40,$B51,archivo!$F$5:$F$40,$C51,archivo!$G$5:$G$40,Ejecucion!$D51,archivo!$H$5:$H$40,Ejecucion!$E51,archivo!$N$5:$N$40,Ejecucion!$F51)</f>
        <v>539735467</v>
      </c>
      <c r="J51" s="7">
        <f>SUMIFS(archivo!$V$5:$V$40,archivo!$E$5:$E$40,$B51,archivo!$F$5:$F$40,$C51,archivo!$G$5:$G$40,Ejecucion!$D51,archivo!$H$5:$H$40,Ejecucion!$E51,archivo!$N$5:$N$40,Ejecucion!$F51)</f>
        <v>528588691</v>
      </c>
      <c r="K51" s="8">
        <f t="shared" si="49"/>
        <v>0.97934770516016512</v>
      </c>
      <c r="L51" s="7">
        <f>SUMIFS(archivo!$W$5:$W$40,archivo!$E$5:$E$40,$B51,archivo!$F$5:$F$40,$C51,archivo!$G$5:$G$40,Ejecucion!$D51,archivo!$H$5:$H$40,Ejecucion!$E51,archivo!$N$5:$N$40,Ejecucion!$F51)</f>
        <v>11146776</v>
      </c>
      <c r="M51" s="8">
        <f t="shared" si="50"/>
        <v>2.0652294839834936E-2</v>
      </c>
      <c r="N51" s="7">
        <f>SUMIFS(archivo!$X$5:$X$40,archivo!$E$5:$E$40,$B51,archivo!$F$5:$F$40,$C51,archivo!$G$5:$G$40,Ejecucion!$D51,archivo!$H$5:$H$40,Ejecucion!$E51,archivo!$N$5:$N$40,Ejecucion!$F51)</f>
        <v>528588691</v>
      </c>
      <c r="O51" s="8">
        <f t="shared" si="51"/>
        <v>0.97934770516016512</v>
      </c>
      <c r="P51" s="7">
        <f t="shared" si="52"/>
        <v>0</v>
      </c>
      <c r="Q51" s="8">
        <f t="shared" si="53"/>
        <v>0</v>
      </c>
      <c r="R51" s="7">
        <f>SUMIFS(archivo!$Y$5:$Y$40,archivo!$E$5:$E$40,$B51,archivo!$F$5:$F$40,$C51,archivo!$G$5:$G$40,Ejecucion!$D51,archivo!$H$5:$H$40,Ejecucion!$E51,archivo!$N$5:$N$40,Ejecucion!$F51)</f>
        <v>103230000</v>
      </c>
      <c r="S51" s="8">
        <f t="shared" si="54"/>
        <v>0.19126036051286582</v>
      </c>
    </row>
    <row r="52" spans="1:19">
      <c r="A52" s="12"/>
      <c r="B52" s="13"/>
      <c r="C52" s="13"/>
      <c r="D52" s="13"/>
      <c r="E52" s="13"/>
      <c r="F52" s="15"/>
      <c r="G52" s="47" t="s">
        <v>141</v>
      </c>
      <c r="H52" s="17">
        <f>+H51+H50</f>
        <v>1650000000</v>
      </c>
      <c r="I52" s="17">
        <f>+I51+I50</f>
        <v>1337505863</v>
      </c>
      <c r="J52" s="17">
        <f>+J51+J50</f>
        <v>1286959632.8</v>
      </c>
      <c r="K52" s="48">
        <f t="shared" ref="K52" si="80">IF(OR(J52=0,I52=0),0,(J52/I52))</f>
        <v>0.96220859167927253</v>
      </c>
      <c r="L52" s="17">
        <f>+L51+L50</f>
        <v>50546230.200000003</v>
      </c>
      <c r="M52" s="48">
        <f t="shared" ref="M52" si="81">IF(OR(L52=0,I52=0),0,(L52/I52))</f>
        <v>3.7791408320727492E-2</v>
      </c>
      <c r="N52" s="17">
        <f>+N51+N50</f>
        <v>1286959632.8</v>
      </c>
      <c r="O52" s="48">
        <f t="shared" ref="O52" si="82">IF(OR(N52=0,I52=0),0,(N52/I52))</f>
        <v>0.96220859167927253</v>
      </c>
      <c r="P52" s="17">
        <f>+P51+P50</f>
        <v>0</v>
      </c>
      <c r="Q52" s="48">
        <f t="shared" ref="Q52" si="83">IF(OR(P52=0,J52=0),0,(P52/J52))</f>
        <v>0</v>
      </c>
      <c r="R52" s="17">
        <f>+R51+R50</f>
        <v>817463294</v>
      </c>
      <c r="S52" s="48">
        <f t="shared" ref="S52" si="84">IF(OR(R52=0,I52=0),0,(R52/I52))</f>
        <v>0.6111848303725903</v>
      </c>
    </row>
    <row r="53" spans="1:19" ht="15">
      <c r="A53" s="75" t="s">
        <v>124</v>
      </c>
      <c r="B53" s="75"/>
      <c r="C53" s="75"/>
      <c r="D53" s="75"/>
      <c r="E53" s="75"/>
      <c r="F53" s="75"/>
      <c r="G53" s="75"/>
      <c r="H53" s="23">
        <f t="shared" ref="H53:J53" si="85">+H24+H5</f>
        <v>151174834862</v>
      </c>
      <c r="I53" s="23">
        <f t="shared" si="85"/>
        <v>143670069927</v>
      </c>
      <c r="J53" s="23">
        <f t="shared" si="85"/>
        <v>135929914416.65001</v>
      </c>
      <c r="K53" s="24">
        <f t="shared" si="49"/>
        <v>0.94612548379573536</v>
      </c>
      <c r="L53" s="23">
        <f>+L24+L5</f>
        <v>7740155510.3500004</v>
      </c>
      <c r="M53" s="24">
        <f t="shared" si="50"/>
        <v>5.3874516204264672E-2</v>
      </c>
      <c r="N53" s="23">
        <f>+N24+N5</f>
        <v>135916436984.15001</v>
      </c>
      <c r="O53" s="24">
        <f t="shared" si="51"/>
        <v>0.94603167558288459</v>
      </c>
      <c r="P53" s="23">
        <f>+P24+P5</f>
        <v>13477432.5</v>
      </c>
      <c r="Q53" s="24">
        <f t="shared" si="53"/>
        <v>9.9149863794434589E-5</v>
      </c>
      <c r="R53" s="23">
        <f>+R24+R5</f>
        <v>111947860652.69</v>
      </c>
      <c r="S53" s="24">
        <f t="shared" si="54"/>
        <v>0.77920098952810191</v>
      </c>
    </row>
    <row r="54" spans="1:19" ht="3.75" customHeight="1"/>
    <row r="55" spans="1:19" ht="15">
      <c r="A55" s="29"/>
      <c r="B55" s="29"/>
      <c r="C55" s="29"/>
      <c r="D55" s="29"/>
      <c r="E55" s="29"/>
      <c r="F55" s="65" t="s">
        <v>127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>
      <c r="F56" s="30" t="s">
        <v>118</v>
      </c>
      <c r="G56" s="31" t="s">
        <v>112</v>
      </c>
      <c r="H56" s="32">
        <f>+H57+H58</f>
        <v>59570000000</v>
      </c>
      <c r="I56" s="32">
        <f>+I57+I58</f>
        <v>59570000000</v>
      </c>
      <c r="J56" s="32">
        <f>+J57+J58</f>
        <v>58174833742.020004</v>
      </c>
      <c r="K56" s="33">
        <f t="shared" ref="K56:K63" si="86">IF(OR(J56=0,I56=0),0,(J56/I56))</f>
        <v>0.97657938126607358</v>
      </c>
      <c r="L56" s="32">
        <f>+L57+L58</f>
        <v>1395166257.98</v>
      </c>
      <c r="M56" s="33">
        <f t="shared" ref="M56:M63" si="87">IF(OR(L56=0,I56=0),0,(L56/I56))</f>
        <v>2.3420618733926472E-2</v>
      </c>
      <c r="N56" s="32">
        <f>+N57+N58</f>
        <v>58164732910.520004</v>
      </c>
      <c r="O56" s="33">
        <f t="shared" ref="O56:O63" si="88">IF(OR(N56=0,I56=0),0,(N56/I56))</f>
        <v>0.97640981887728728</v>
      </c>
      <c r="P56" s="32">
        <f>+P57+P58</f>
        <v>10100831.5</v>
      </c>
      <c r="Q56" s="33">
        <f t="shared" ref="Q56:Q63" si="89">IF(OR(P56=0,J56=0),0,(P56/J56))</f>
        <v>1.7362888469596284E-4</v>
      </c>
      <c r="R56" s="32">
        <f>+R57+R58</f>
        <v>57695644530.470001</v>
      </c>
      <c r="S56" s="33">
        <f t="shared" ref="S56:S63" si="90">IF(OR(R56=0,I56=0),0,(R56/I56))</f>
        <v>0.96853524476196073</v>
      </c>
    </row>
    <row r="57" spans="1:19">
      <c r="F57" s="10">
        <v>10</v>
      </c>
      <c r="G57" s="9" t="s">
        <v>132</v>
      </c>
      <c r="H57" s="34">
        <f>+H6+H7+H8+H10+H11+H17+H19</f>
        <v>55996000000</v>
      </c>
      <c r="I57" s="34">
        <f>+I6+I7+I8+I10+I11+I17+I19+I21+I18</f>
        <v>55996000000</v>
      </c>
      <c r="J57" s="34">
        <f>+J6+J7+J8+J10+J11+J17+J19+J21+J18</f>
        <v>54773409767.880005</v>
      </c>
      <c r="K57" s="11">
        <f t="shared" si="86"/>
        <v>0.97816647203157381</v>
      </c>
      <c r="L57" s="34">
        <f>+L6+L7+L8+L10+L11+L17+L19+L21+L18</f>
        <v>1222590232.1199999</v>
      </c>
      <c r="M57" s="11">
        <f t="shared" si="87"/>
        <v>2.1833527968426313E-2</v>
      </c>
      <c r="N57" s="34">
        <f>+N6+N7+N8+N10+N11+N17+N19+N21+N18</f>
        <v>54763452936.380005</v>
      </c>
      <c r="O57" s="11">
        <f t="shared" si="88"/>
        <v>0.97798865876812635</v>
      </c>
      <c r="P57" s="34">
        <f>+P6+P7+P8+P10+P11+P17+P19+P21+P18</f>
        <v>9956831.5</v>
      </c>
      <c r="Q57" s="11">
        <f t="shared" si="89"/>
        <v>1.8178221042281805E-4</v>
      </c>
      <c r="R57" s="34">
        <f>+R6+R7+R8+R10+R11+R17+R19+R21+R18</f>
        <v>54300680176.330002</v>
      </c>
      <c r="S57" s="11">
        <f t="shared" si="90"/>
        <v>0.96972426916797627</v>
      </c>
    </row>
    <row r="58" spans="1:19">
      <c r="F58" s="10">
        <v>20</v>
      </c>
      <c r="G58" s="9" t="s">
        <v>131</v>
      </c>
      <c r="H58" s="34">
        <f>+H12+H14+H15+H20+H22</f>
        <v>3574000000</v>
      </c>
      <c r="I58" s="34">
        <f>+I12+I14+I15+I20+I22</f>
        <v>3574000000</v>
      </c>
      <c r="J58" s="34">
        <f>+J12+J14+J15+J20+J22</f>
        <v>3401423974.1399999</v>
      </c>
      <c r="K58" s="11">
        <f t="shared" si="86"/>
        <v>0.95171347905428083</v>
      </c>
      <c r="L58" s="34">
        <f>+L12+L14+L15+L20+L22</f>
        <v>172576025.86000001</v>
      </c>
      <c r="M58" s="11">
        <f t="shared" si="87"/>
        <v>4.8286520945719086E-2</v>
      </c>
      <c r="N58" s="49">
        <f>+N12+N14+N15+N20+N22</f>
        <v>3401279974.1399999</v>
      </c>
      <c r="O58" s="11">
        <f t="shared" si="88"/>
        <v>0.95167318806379408</v>
      </c>
      <c r="P58" s="34">
        <f>+P12+P14+P15+P20+P22</f>
        <v>144000</v>
      </c>
      <c r="Q58" s="11">
        <f t="shared" si="89"/>
        <v>4.2335210516180443E-5</v>
      </c>
      <c r="R58" s="34">
        <f>+R12+R14+R15+R20+R22</f>
        <v>3394964354.1399999</v>
      </c>
      <c r="S58" s="11">
        <f t="shared" si="90"/>
        <v>0.94990608677672073</v>
      </c>
    </row>
    <row r="59" spans="1:19">
      <c r="F59" s="30"/>
      <c r="G59" s="31" t="s">
        <v>111</v>
      </c>
      <c r="H59" s="32">
        <f>+H60+H61+H62</f>
        <v>90691834862</v>
      </c>
      <c r="I59" s="32">
        <f>+I60+I61+I62</f>
        <v>84100069927</v>
      </c>
      <c r="J59" s="32">
        <f>+J60+J61+J62</f>
        <v>77755080674.630005</v>
      </c>
      <c r="K59" s="33">
        <f t="shared" si="86"/>
        <v>0.92455429278623036</v>
      </c>
      <c r="L59" s="32">
        <f>+L60+L61+L62</f>
        <v>6344989252.3699999</v>
      </c>
      <c r="M59" s="33">
        <f t="shared" si="87"/>
        <v>7.5445707213769697E-2</v>
      </c>
      <c r="N59" s="32">
        <f>+N60+N61+N62</f>
        <v>77751704073.630005</v>
      </c>
      <c r="O59" s="33">
        <f t="shared" si="88"/>
        <v>0.92451414298608237</v>
      </c>
      <c r="P59" s="32">
        <f>+P60+P61+P62</f>
        <v>3376601</v>
      </c>
      <c r="Q59" s="33">
        <f t="shared" si="89"/>
        <v>4.3426114032722244E-5</v>
      </c>
      <c r="R59" s="32">
        <f>+R60+R61+R62</f>
        <v>54252216122.219994</v>
      </c>
      <c r="S59" s="33">
        <f t="shared" si="90"/>
        <v>0.64509121299556171</v>
      </c>
    </row>
    <row r="60" spans="1:19">
      <c r="F60" s="10">
        <v>11</v>
      </c>
      <c r="G60" s="9" t="s">
        <v>129</v>
      </c>
      <c r="H60" s="34">
        <f>+H25+H28+H31+H34+H38+H41+H44+H47+H50</f>
        <v>46572244560</v>
      </c>
      <c r="I60" s="34">
        <f>+I25+I28+I31+I34+I38+I41+I44+I47+I50</f>
        <v>48425838050</v>
      </c>
      <c r="J60" s="34">
        <f>+J25+J28+J31+J34+J38+J41+J44+J47+J50</f>
        <v>45969569926.350006</v>
      </c>
      <c r="K60" s="11">
        <f t="shared" si="86"/>
        <v>0.94927773637879265</v>
      </c>
      <c r="L60" s="34">
        <f>+L25+L28+L31+L34+L38+L41+L44+L47+L50</f>
        <v>2456268123.6499996</v>
      </c>
      <c r="M60" s="11">
        <f t="shared" si="87"/>
        <v>5.0722263621207471E-2</v>
      </c>
      <c r="N60" s="34">
        <f>+N25+N28+N31+N34+N38+N41+N44+N47+N50</f>
        <v>45966889328.350006</v>
      </c>
      <c r="O60" s="11">
        <f t="shared" si="88"/>
        <v>0.94922238167337214</v>
      </c>
      <c r="P60" s="34">
        <f>+P25+P28+P31+P34+P38+P41+P44+P47+P50</f>
        <v>2680598</v>
      </c>
      <c r="Q60" s="11">
        <f t="shared" si="89"/>
        <v>5.8312444608350943E-5</v>
      </c>
      <c r="R60" s="34">
        <f>+R25+R28+R31+R34+R38+R41+R44+R47+R50</f>
        <v>32580089475.299995</v>
      </c>
      <c r="S60" s="11">
        <f t="shared" si="90"/>
        <v>0.67278318325974729</v>
      </c>
    </row>
    <row r="61" spans="1:19">
      <c r="F61" s="10">
        <v>13</v>
      </c>
      <c r="G61" s="9" t="s">
        <v>130</v>
      </c>
      <c r="H61" s="34">
        <f>+H35</f>
        <v>8183590302</v>
      </c>
      <c r="I61" s="34">
        <f>+I35</f>
        <v>6843590302</v>
      </c>
      <c r="J61" s="34">
        <f>+J35</f>
        <v>6618055977.1599998</v>
      </c>
      <c r="K61" s="11">
        <f t="shared" si="86"/>
        <v>0.96704444379522703</v>
      </c>
      <c r="L61" s="34">
        <f>+L35</f>
        <v>225534324.84</v>
      </c>
      <c r="M61" s="11">
        <f t="shared" si="87"/>
        <v>3.2955556204772939E-2</v>
      </c>
      <c r="N61" s="34">
        <f>+N35</f>
        <v>6618055977.1599998</v>
      </c>
      <c r="O61" s="11">
        <f t="shared" si="88"/>
        <v>0.96704444379522703</v>
      </c>
      <c r="P61" s="34">
        <f>+P35</f>
        <v>0</v>
      </c>
      <c r="Q61" s="11">
        <f t="shared" si="89"/>
        <v>0</v>
      </c>
      <c r="R61" s="34">
        <f>+R35</f>
        <v>5752595098.1599998</v>
      </c>
      <c r="S61" s="11">
        <f t="shared" si="90"/>
        <v>0.84058145568399045</v>
      </c>
    </row>
    <row r="62" spans="1:19">
      <c r="F62" s="10">
        <v>20</v>
      </c>
      <c r="G62" s="9" t="s">
        <v>131</v>
      </c>
      <c r="H62" s="34">
        <f>+H26+H29+H32+H36+H39+H42+H45+H48+H51</f>
        <v>35936000000</v>
      </c>
      <c r="I62" s="34">
        <f>+I26+I29+I32+I36+I39+I42+I45+I48+I51</f>
        <v>28830641575</v>
      </c>
      <c r="J62" s="34">
        <f>+J26+J29+J32+J36+J39+J42+J45+J48+J51</f>
        <v>25167454771.119999</v>
      </c>
      <c r="K62" s="11">
        <f t="shared" si="86"/>
        <v>0.87294119715128116</v>
      </c>
      <c r="L62" s="34">
        <f>+L26+L29+L32+L36+L39+L42+L45+L48+L51</f>
        <v>3663186803.8800001</v>
      </c>
      <c r="M62" s="11">
        <f t="shared" si="87"/>
        <v>0.12705880284871879</v>
      </c>
      <c r="N62" s="49">
        <f>+N26+N29+N32+N36+N39+N42+N45+N48+N51</f>
        <v>25166758768.119999</v>
      </c>
      <c r="O62" s="11">
        <f t="shared" si="88"/>
        <v>0.87291705606520131</v>
      </c>
      <c r="P62" s="34">
        <f>+P26+P29+P32+P36+P39+P42+P45+P48+P51</f>
        <v>696003</v>
      </c>
      <c r="Q62" s="11">
        <f t="shared" si="89"/>
        <v>2.7654882320427295E-5</v>
      </c>
      <c r="R62" s="34">
        <f>+R26+R29+R32+R36+R39+R42+R45+R48+R51</f>
        <v>15919531548.76</v>
      </c>
      <c r="S62" s="11">
        <f t="shared" si="90"/>
        <v>0.55217403009735144</v>
      </c>
    </row>
    <row r="63" spans="1:19">
      <c r="F63" s="30"/>
      <c r="G63" s="31" t="s">
        <v>128</v>
      </c>
      <c r="H63" s="32">
        <f>+H59+H56</f>
        <v>150261834862</v>
      </c>
      <c r="I63" s="32">
        <f>+I59+I56</f>
        <v>143670069927</v>
      </c>
      <c r="J63" s="32">
        <f>+J59+J56</f>
        <v>135929914416.65001</v>
      </c>
      <c r="K63" s="33">
        <f t="shared" si="86"/>
        <v>0.94612548379573536</v>
      </c>
      <c r="L63" s="32">
        <f>+L59+L56</f>
        <v>7740155510.3500004</v>
      </c>
      <c r="M63" s="33">
        <f t="shared" si="87"/>
        <v>5.3874516204264672E-2</v>
      </c>
      <c r="N63" s="32">
        <f>+N59+N56</f>
        <v>135916436984.15001</v>
      </c>
      <c r="O63" s="33">
        <f t="shared" si="88"/>
        <v>0.94603167558288459</v>
      </c>
      <c r="P63" s="32">
        <f>+P59+P56</f>
        <v>13477432.5</v>
      </c>
      <c r="Q63" s="33">
        <f t="shared" si="89"/>
        <v>9.9149863794434589E-5</v>
      </c>
      <c r="R63" s="32">
        <f>+R59+R56</f>
        <v>111947860652.69</v>
      </c>
      <c r="S63" s="33">
        <f t="shared" si="90"/>
        <v>0.77920098952810191</v>
      </c>
    </row>
    <row r="64" spans="1:19" ht="3" customHeight="1"/>
    <row r="65" spans="2:19" ht="15">
      <c r="B65" s="44" t="s">
        <v>140</v>
      </c>
      <c r="C65" s="43"/>
      <c r="D65" s="43"/>
      <c r="E65" s="43"/>
      <c r="F65" s="43" t="s">
        <v>118</v>
      </c>
      <c r="G65" s="66" t="s">
        <v>138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8"/>
    </row>
    <row r="66" spans="2:19">
      <c r="B66" s="62" t="s">
        <v>72</v>
      </c>
      <c r="C66" s="35"/>
      <c r="D66" s="35"/>
      <c r="E66" s="35"/>
      <c r="F66" s="36">
        <v>11</v>
      </c>
      <c r="G66" s="63" t="s">
        <v>133</v>
      </c>
      <c r="H66" s="37">
        <f t="shared" ref="H66:J67" si="91">+H25+H28</f>
        <v>14295000000</v>
      </c>
      <c r="I66" s="37">
        <f t="shared" si="91"/>
        <v>14295000000</v>
      </c>
      <c r="J66" s="37">
        <f t="shared" si="91"/>
        <v>13812411416.52</v>
      </c>
      <c r="K66" s="38">
        <f t="shared" ref="K66:K76" si="92">IF(OR(J66=0,I66=0),0,(J66/I66))</f>
        <v>0.96624074267366211</v>
      </c>
      <c r="L66" s="37">
        <f>+L25+L28</f>
        <v>482588583.48000002</v>
      </c>
      <c r="M66" s="38">
        <f t="shared" ref="M66:M76" si="93">IF(OR(L66=0,I66=0),0,(L66/I66))</f>
        <v>3.3759257326337881E-2</v>
      </c>
      <c r="N66" s="37">
        <f>+N25+N28</f>
        <v>13812262816.52</v>
      </c>
      <c r="O66" s="38">
        <f t="shared" ref="O66:O76" si="94">IF(OR(N66=0,I66=0),0,(N66/I66))</f>
        <v>0.96623034743057012</v>
      </c>
      <c r="P66" s="37">
        <f>+P25+P28</f>
        <v>148600</v>
      </c>
      <c r="Q66" s="38">
        <f t="shared" ref="Q66:Q76" si="95">IF(OR(P66=0,J66=0),0,(P66/J66))</f>
        <v>1.0758440037651251E-5</v>
      </c>
      <c r="R66" s="37">
        <f>+R25+R28</f>
        <v>8459782032.5200005</v>
      </c>
      <c r="S66" s="38">
        <f t="shared" ref="S66:S76" si="96">IF(OR(R66=0,I66=0),0,(R66/I66))</f>
        <v>0.59180007222945086</v>
      </c>
    </row>
    <row r="67" spans="2:19">
      <c r="B67" s="62"/>
      <c r="C67" s="35"/>
      <c r="D67" s="35"/>
      <c r="E67" s="35"/>
      <c r="F67" s="36">
        <v>20</v>
      </c>
      <c r="G67" s="63"/>
      <c r="H67" s="37">
        <f t="shared" si="91"/>
        <v>5500000000</v>
      </c>
      <c r="I67" s="37">
        <f t="shared" si="91"/>
        <v>4278101156</v>
      </c>
      <c r="J67" s="37">
        <f t="shared" si="91"/>
        <v>4159217077.1999998</v>
      </c>
      <c r="K67" s="38">
        <f t="shared" si="92"/>
        <v>0.972211017349773</v>
      </c>
      <c r="L67" s="37">
        <f>+L26+L29</f>
        <v>118884078.8</v>
      </c>
      <c r="M67" s="38">
        <f t="shared" si="93"/>
        <v>2.7788982650226984E-2</v>
      </c>
      <c r="N67" s="37">
        <f>+N26+N29</f>
        <v>4159217077.1999998</v>
      </c>
      <c r="O67" s="38">
        <f t="shared" si="94"/>
        <v>0.972211017349773</v>
      </c>
      <c r="P67" s="37">
        <f>+P26+P29</f>
        <v>0</v>
      </c>
      <c r="Q67" s="38">
        <f t="shared" si="95"/>
        <v>0</v>
      </c>
      <c r="R67" s="37">
        <f>+R26+R29</f>
        <v>1765959146.2</v>
      </c>
      <c r="S67" s="38">
        <f t="shared" si="96"/>
        <v>0.41279041373840764</v>
      </c>
    </row>
    <row r="68" spans="2:19">
      <c r="B68" s="62" t="s">
        <v>81</v>
      </c>
      <c r="C68" s="35"/>
      <c r="D68" s="35"/>
      <c r="E68" s="35"/>
      <c r="F68" s="36">
        <v>11</v>
      </c>
      <c r="G68" s="64" t="s">
        <v>134</v>
      </c>
      <c r="H68" s="37">
        <f t="shared" ref="H68:J69" si="97">+H31</f>
        <v>4500244560</v>
      </c>
      <c r="I68" s="37">
        <f t="shared" si="97"/>
        <v>6356067654</v>
      </c>
      <c r="J68" s="37">
        <f t="shared" si="97"/>
        <v>5769572743.5</v>
      </c>
      <c r="K68" s="38">
        <f t="shared" si="92"/>
        <v>0.90772676717326839</v>
      </c>
      <c r="L68" s="37">
        <f>+L31</f>
        <v>586494910.5</v>
      </c>
      <c r="M68" s="38">
        <f t="shared" si="93"/>
        <v>9.2273232826731652E-2</v>
      </c>
      <c r="N68" s="37">
        <f>+N31</f>
        <v>5769572743.5</v>
      </c>
      <c r="O68" s="38">
        <f t="shared" si="94"/>
        <v>0.90772676717326839</v>
      </c>
      <c r="P68" s="37">
        <f>+P31</f>
        <v>0</v>
      </c>
      <c r="Q68" s="38">
        <f t="shared" si="95"/>
        <v>0</v>
      </c>
      <c r="R68" s="37">
        <f>+R31</f>
        <v>4882101356.5</v>
      </c>
      <c r="S68" s="38">
        <f t="shared" si="96"/>
        <v>0.7681009111706979</v>
      </c>
    </row>
    <row r="69" spans="2:19">
      <c r="B69" s="62"/>
      <c r="C69" s="35"/>
      <c r="D69" s="35"/>
      <c r="E69" s="35"/>
      <c r="F69" s="36">
        <v>20</v>
      </c>
      <c r="G69" s="64"/>
      <c r="H69" s="37">
        <f t="shared" si="97"/>
        <v>2900000000</v>
      </c>
      <c r="I69" s="37">
        <f t="shared" si="97"/>
        <v>2900000000</v>
      </c>
      <c r="J69" s="37">
        <f t="shared" si="97"/>
        <v>2521611742.96</v>
      </c>
      <c r="K69" s="38">
        <f t="shared" si="92"/>
        <v>0.86952129067586204</v>
      </c>
      <c r="L69" s="37">
        <f>+L32</f>
        <v>378388257.04000002</v>
      </c>
      <c r="M69" s="38">
        <f t="shared" si="93"/>
        <v>0.13047870932413794</v>
      </c>
      <c r="N69" s="37">
        <f>+N32</f>
        <v>2521611742.96</v>
      </c>
      <c r="O69" s="38">
        <f t="shared" si="94"/>
        <v>0.86952129067586204</v>
      </c>
      <c r="P69" s="37">
        <f>+P32</f>
        <v>0</v>
      </c>
      <c r="Q69" s="38">
        <f t="shared" si="95"/>
        <v>0</v>
      </c>
      <c r="R69" s="37">
        <f>+R32</f>
        <v>2008907272.96</v>
      </c>
      <c r="S69" s="38">
        <f t="shared" si="96"/>
        <v>0.69272664584827592</v>
      </c>
    </row>
    <row r="70" spans="2:19">
      <c r="B70" s="62" t="s">
        <v>85</v>
      </c>
      <c r="C70" s="35"/>
      <c r="D70" s="35"/>
      <c r="E70" s="35"/>
      <c r="F70" s="36">
        <v>11</v>
      </c>
      <c r="G70" s="64" t="s">
        <v>135</v>
      </c>
      <c r="H70" s="37">
        <f>+H34</f>
        <v>7000000000</v>
      </c>
      <c r="I70" s="37">
        <f>+I34</f>
        <v>7000000000</v>
      </c>
      <c r="J70" s="37">
        <f>+J34</f>
        <v>6797895485.46</v>
      </c>
      <c r="K70" s="38">
        <f t="shared" si="92"/>
        <v>0.9711279264942857</v>
      </c>
      <c r="L70" s="37">
        <f>+L34</f>
        <v>202104514.53999999</v>
      </c>
      <c r="M70" s="38">
        <f t="shared" si="93"/>
        <v>2.8872073505714285E-2</v>
      </c>
      <c r="N70" s="37">
        <f>+N34</f>
        <v>6797386487.46</v>
      </c>
      <c r="O70" s="38">
        <f t="shared" si="94"/>
        <v>0.97105521249428572</v>
      </c>
      <c r="P70" s="37">
        <f>+P34</f>
        <v>508998</v>
      </c>
      <c r="Q70" s="38">
        <f t="shared" si="95"/>
        <v>7.4875820184157641E-5</v>
      </c>
      <c r="R70" s="37">
        <f>+R34</f>
        <v>6599380298.46</v>
      </c>
      <c r="S70" s="38">
        <f t="shared" si="96"/>
        <v>0.94276861406571433</v>
      </c>
    </row>
    <row r="71" spans="2:19">
      <c r="B71" s="62"/>
      <c r="C71" s="35"/>
      <c r="D71" s="35"/>
      <c r="E71" s="35"/>
      <c r="F71" s="36">
        <v>13</v>
      </c>
      <c r="G71" s="64"/>
      <c r="H71" s="37">
        <f t="shared" ref="H71" si="98">+H35</f>
        <v>8183590302</v>
      </c>
      <c r="I71" s="37">
        <f t="shared" ref="I71:J72" si="99">+I35</f>
        <v>6843590302</v>
      </c>
      <c r="J71" s="37">
        <f t="shared" si="99"/>
        <v>6618055977.1599998</v>
      </c>
      <c r="K71" s="38">
        <f t="shared" si="92"/>
        <v>0.96704444379522703</v>
      </c>
      <c r="L71" s="37">
        <f t="shared" ref="L71" si="100">+L35</f>
        <v>225534324.84</v>
      </c>
      <c r="M71" s="38">
        <f t="shared" si="93"/>
        <v>3.2955556204772939E-2</v>
      </c>
      <c r="N71" s="37">
        <f t="shared" ref="N71" si="101">+N35</f>
        <v>6618055977.1599998</v>
      </c>
      <c r="O71" s="38">
        <f t="shared" si="94"/>
        <v>0.96704444379522703</v>
      </c>
      <c r="P71" s="37">
        <f t="shared" ref="P71" si="102">+P35</f>
        <v>0</v>
      </c>
      <c r="Q71" s="38">
        <f t="shared" si="95"/>
        <v>0</v>
      </c>
      <c r="R71" s="37">
        <f t="shared" ref="R71" si="103">+R35</f>
        <v>5752595098.1599998</v>
      </c>
      <c r="S71" s="38">
        <f t="shared" si="96"/>
        <v>0.84058145568399045</v>
      </c>
    </row>
    <row r="72" spans="2:19">
      <c r="B72" s="62"/>
      <c r="C72" s="35"/>
      <c r="D72" s="35"/>
      <c r="E72" s="35"/>
      <c r="F72" s="36">
        <v>20</v>
      </c>
      <c r="G72" s="64"/>
      <c r="H72" s="37">
        <f t="shared" ref="H72" si="104">+H36</f>
        <v>17636000000</v>
      </c>
      <c r="I72" s="37">
        <f t="shared" si="99"/>
        <v>14636000000</v>
      </c>
      <c r="J72" s="37">
        <f t="shared" si="99"/>
        <v>12555534218.959999</v>
      </c>
      <c r="K72" s="38">
        <f t="shared" si="92"/>
        <v>0.85785284360207703</v>
      </c>
      <c r="L72" s="37">
        <f t="shared" ref="L72" si="105">+L36</f>
        <v>2080465781.04</v>
      </c>
      <c r="M72" s="38">
        <f t="shared" si="93"/>
        <v>0.14214715639792291</v>
      </c>
      <c r="N72" s="37">
        <f t="shared" ref="N72" si="106">+N36</f>
        <v>12555074994.959999</v>
      </c>
      <c r="O72" s="38">
        <f t="shared" si="94"/>
        <v>0.85782146726974573</v>
      </c>
      <c r="P72" s="37">
        <f t="shared" ref="P72" si="107">+P36</f>
        <v>459224</v>
      </c>
      <c r="Q72" s="38">
        <f t="shared" si="95"/>
        <v>3.6575424987216393E-5</v>
      </c>
      <c r="R72" s="37">
        <f t="shared" ref="R72" si="108">+R36</f>
        <v>10379154949.6</v>
      </c>
      <c r="S72" s="38">
        <f t="shared" si="96"/>
        <v>0.70915242891500407</v>
      </c>
    </row>
    <row r="73" spans="2:19">
      <c r="B73" s="62" t="s">
        <v>89</v>
      </c>
      <c r="C73" s="35"/>
      <c r="D73" s="35"/>
      <c r="E73" s="35"/>
      <c r="F73" s="36">
        <v>11</v>
      </c>
      <c r="G73" s="64" t="s">
        <v>136</v>
      </c>
      <c r="H73" s="37">
        <f t="shared" ref="H73:J74" si="109">+H38</f>
        <v>2037000000</v>
      </c>
      <c r="I73" s="37">
        <f t="shared" si="109"/>
        <v>2037000000</v>
      </c>
      <c r="J73" s="37">
        <f t="shared" si="109"/>
        <v>2017220853.3699999</v>
      </c>
      <c r="K73" s="38">
        <f t="shared" si="92"/>
        <v>0.99029006056455571</v>
      </c>
      <c r="L73" s="37">
        <f>+L38</f>
        <v>19779146.629999999</v>
      </c>
      <c r="M73" s="38">
        <f t="shared" si="93"/>
        <v>9.7099394354442804E-3</v>
      </c>
      <c r="N73" s="37">
        <f>+N38</f>
        <v>2017220853.3699999</v>
      </c>
      <c r="O73" s="38">
        <f t="shared" si="94"/>
        <v>0.99029006056455571</v>
      </c>
      <c r="P73" s="37">
        <f>+P38</f>
        <v>0</v>
      </c>
      <c r="Q73" s="38">
        <f t="shared" si="95"/>
        <v>0</v>
      </c>
      <c r="R73" s="37">
        <f>+R38</f>
        <v>2005324354.3699999</v>
      </c>
      <c r="S73" s="38">
        <f t="shared" si="96"/>
        <v>0.98444985486990666</v>
      </c>
    </row>
    <row r="74" spans="2:19">
      <c r="B74" s="62"/>
      <c r="C74" s="35"/>
      <c r="D74" s="35"/>
      <c r="E74" s="35"/>
      <c r="F74" s="36">
        <v>20</v>
      </c>
      <c r="G74" s="64"/>
      <c r="H74" s="37">
        <f t="shared" si="109"/>
        <v>2500000000</v>
      </c>
      <c r="I74" s="37">
        <f t="shared" si="109"/>
        <v>776804952</v>
      </c>
      <c r="J74" s="37">
        <f t="shared" si="109"/>
        <v>681943759</v>
      </c>
      <c r="K74" s="38">
        <f t="shared" si="92"/>
        <v>0.87788286782188274</v>
      </c>
      <c r="L74" s="37">
        <f>+L39</f>
        <v>94861193</v>
      </c>
      <c r="M74" s="38">
        <f t="shared" si="93"/>
        <v>0.12211713217811722</v>
      </c>
      <c r="N74" s="37">
        <f>+N39</f>
        <v>681943759</v>
      </c>
      <c r="O74" s="38">
        <f t="shared" si="94"/>
        <v>0.87788286782188274</v>
      </c>
      <c r="P74" s="37">
        <f>+P39</f>
        <v>0</v>
      </c>
      <c r="Q74" s="38">
        <f t="shared" si="95"/>
        <v>0</v>
      </c>
      <c r="R74" s="37">
        <f>+R39</f>
        <v>631943759</v>
      </c>
      <c r="S74" s="38">
        <f t="shared" si="96"/>
        <v>0.8135166458104659</v>
      </c>
    </row>
    <row r="75" spans="2:19">
      <c r="B75" s="62" t="s">
        <v>93</v>
      </c>
      <c r="C75" s="35"/>
      <c r="D75" s="35"/>
      <c r="E75" s="35"/>
      <c r="F75" s="36">
        <v>11</v>
      </c>
      <c r="G75" s="64" t="s">
        <v>137</v>
      </c>
      <c r="H75" s="37">
        <f t="shared" ref="H75:J76" si="110">+H41+H44+H47+H50</f>
        <v>18740000000</v>
      </c>
      <c r="I75" s="37">
        <f t="shared" si="110"/>
        <v>18737770396</v>
      </c>
      <c r="J75" s="37">
        <f t="shared" si="110"/>
        <v>17572469427.5</v>
      </c>
      <c r="K75" s="38">
        <f t="shared" si="92"/>
        <v>0.93781005189663547</v>
      </c>
      <c r="L75" s="37">
        <f>+L41+L44+L47+L50</f>
        <v>1165300968.5</v>
      </c>
      <c r="M75" s="38">
        <f t="shared" si="93"/>
        <v>6.218994810336452E-2</v>
      </c>
      <c r="N75" s="37">
        <f>+N41+N44+N47+N50</f>
        <v>17570446427.5</v>
      </c>
      <c r="O75" s="38">
        <f t="shared" si="94"/>
        <v>0.93770208814442557</v>
      </c>
      <c r="P75" s="37">
        <f>+P41+P44+P47+P50</f>
        <v>2023000</v>
      </c>
      <c r="Q75" s="38">
        <f t="shared" si="95"/>
        <v>1.1512326189249818E-4</v>
      </c>
      <c r="R75" s="37">
        <f>+R41+R44+R47+R50</f>
        <v>10633501433.450001</v>
      </c>
      <c r="S75" s="38">
        <f t="shared" si="96"/>
        <v>0.56749021941905964</v>
      </c>
    </row>
    <row r="76" spans="2:19">
      <c r="B76" s="62"/>
      <c r="C76" s="35"/>
      <c r="D76" s="35"/>
      <c r="E76" s="35"/>
      <c r="F76" s="36">
        <v>20</v>
      </c>
      <c r="G76" s="64"/>
      <c r="H76" s="37">
        <f t="shared" si="110"/>
        <v>7400000000</v>
      </c>
      <c r="I76" s="37">
        <f t="shared" si="110"/>
        <v>6239735467</v>
      </c>
      <c r="J76" s="37">
        <f t="shared" si="110"/>
        <v>5249147973</v>
      </c>
      <c r="K76" s="38">
        <f t="shared" si="92"/>
        <v>0.84124527406026972</v>
      </c>
      <c r="L76" s="37">
        <f>+L42+L45+L48+L51</f>
        <v>990587494</v>
      </c>
      <c r="M76" s="38">
        <f t="shared" si="93"/>
        <v>0.15875472593973028</v>
      </c>
      <c r="N76" s="37">
        <f>+N42+N45+N48+N51</f>
        <v>5248911194</v>
      </c>
      <c r="O76" s="38">
        <f t="shared" si="94"/>
        <v>0.84120732709901591</v>
      </c>
      <c r="P76" s="37">
        <f>+P42+P45+P48+P51</f>
        <v>236779</v>
      </c>
      <c r="Q76" s="38">
        <f t="shared" si="95"/>
        <v>4.510808253414044E-5</v>
      </c>
      <c r="R76" s="37">
        <f>+R42+R45+R48+R51</f>
        <v>1133566421</v>
      </c>
      <c r="S76" s="38">
        <f t="shared" si="96"/>
        <v>0.18166898692982683</v>
      </c>
    </row>
    <row r="77" spans="2:19">
      <c r="B77" s="39"/>
      <c r="C77" s="39"/>
      <c r="D77" s="39"/>
      <c r="E77" s="39"/>
      <c r="F77" s="40"/>
      <c r="G77" s="39" t="s">
        <v>139</v>
      </c>
      <c r="H77" s="41">
        <f>SUM(H66:H76)</f>
        <v>90691834862</v>
      </c>
      <c r="I77" s="41">
        <f>SUM(I66:I76)</f>
        <v>84100069927</v>
      </c>
      <c r="J77" s="41">
        <f>SUM(J66:J76)</f>
        <v>77755080674.630005</v>
      </c>
      <c r="K77" s="42">
        <f t="shared" ref="K77" si="111">IF(OR(J77=0,I77=0),0,(J77/I77))</f>
        <v>0.92455429278623036</v>
      </c>
      <c r="L77" s="41">
        <f>SUM(L66:L76)</f>
        <v>6344989252.3699999</v>
      </c>
      <c r="M77" s="42">
        <f t="shared" ref="M77" si="112">IF(OR(L77=0,I77=0),0,(L77/I77))</f>
        <v>7.5445707213769697E-2</v>
      </c>
      <c r="N77" s="41">
        <f>SUM(N66:N76)</f>
        <v>77751704073.630005</v>
      </c>
      <c r="O77" s="42">
        <f t="shared" ref="O77" si="113">IF(OR(N77=0,I77=0),0,(N77/I77))</f>
        <v>0.92451414298608237</v>
      </c>
      <c r="P77" s="41">
        <f>SUM(P66:P76)</f>
        <v>3376601</v>
      </c>
      <c r="Q77" s="42">
        <f t="shared" ref="Q77" si="114">IF(OR(P77=0,J77=0),0,(P77/J77))</f>
        <v>4.3426114032722244E-5</v>
      </c>
      <c r="R77" s="41">
        <f>SUM(R66:R76)</f>
        <v>54252216122.220001</v>
      </c>
      <c r="S77" s="42">
        <f t="shared" ref="S77" si="115">IF(OR(R77=0,I77=0),0,(R77/I77))</f>
        <v>0.64509121299556182</v>
      </c>
    </row>
    <row r="79" spans="2:19">
      <c r="I79" s="45">
        <f>+archivo!T40</f>
        <v>143670069927</v>
      </c>
      <c r="J79" s="45">
        <f>+archivo!V40</f>
        <v>135929914416.64999</v>
      </c>
      <c r="L79" s="45">
        <f>+archivo!W40</f>
        <v>7740155510.3500004</v>
      </c>
      <c r="N79" s="45"/>
      <c r="P79" s="45"/>
      <c r="R79" s="45">
        <f>+archivo!Y40</f>
        <v>111947860652.69</v>
      </c>
    </row>
    <row r="80" spans="2:19">
      <c r="G80" s="2" t="s">
        <v>142</v>
      </c>
      <c r="I80" s="46">
        <f>+I79-I63</f>
        <v>0</v>
      </c>
      <c r="J80" s="46">
        <f>+J79-J63</f>
        <v>0</v>
      </c>
      <c r="L80" s="46">
        <f>+L79-L63</f>
        <v>0</v>
      </c>
      <c r="N80" s="46"/>
      <c r="P80" s="46"/>
      <c r="R80" s="46">
        <f>+R79-R63</f>
        <v>0</v>
      </c>
    </row>
    <row r="81" spans="7:18">
      <c r="N81" s="46"/>
    </row>
    <row r="82" spans="7:18">
      <c r="N82" s="46"/>
    </row>
    <row r="83" spans="7:18">
      <c r="I83" s="46">
        <f>+I63-I53</f>
        <v>0</v>
      </c>
      <c r="N83" s="46"/>
    </row>
    <row r="84" spans="7:18">
      <c r="G84" s="2" t="s">
        <v>151</v>
      </c>
      <c r="I84" s="2" t="s">
        <v>153</v>
      </c>
      <c r="J84" s="2" t="s">
        <v>154</v>
      </c>
      <c r="K84" s="2" t="s">
        <v>150</v>
      </c>
      <c r="L84" s="2" t="s">
        <v>115</v>
      </c>
      <c r="N84" s="2" t="s">
        <v>151</v>
      </c>
      <c r="P84" s="2" t="s">
        <v>155</v>
      </c>
      <c r="Q84" s="2" t="s">
        <v>156</v>
      </c>
    </row>
    <row r="85" spans="7:18">
      <c r="G85" s="2" t="s">
        <v>152</v>
      </c>
      <c r="I85" s="46">
        <f>+I57</f>
        <v>55996000000</v>
      </c>
      <c r="J85" s="46">
        <f>+I60+I61</f>
        <v>55269428352</v>
      </c>
      <c r="K85" s="46">
        <f>+J85+I85</f>
        <v>111265428352</v>
      </c>
      <c r="L85" s="51"/>
      <c r="N85" s="2" t="s">
        <v>153</v>
      </c>
      <c r="P85" s="46">
        <f>+N56</f>
        <v>58164732910.520004</v>
      </c>
      <c r="Q85" s="46">
        <f>+R56</f>
        <v>57695644530.470001</v>
      </c>
      <c r="R85" s="46"/>
    </row>
    <row r="86" spans="7:18">
      <c r="G86" s="2" t="s">
        <v>51</v>
      </c>
      <c r="I86" s="46">
        <f>+I58</f>
        <v>3574000000</v>
      </c>
      <c r="J86" s="46">
        <f>+I62</f>
        <v>28830641575</v>
      </c>
      <c r="K86" s="46">
        <f>+J86+I86</f>
        <v>32404641575</v>
      </c>
      <c r="L86" s="51"/>
      <c r="N86" s="2" t="s">
        <v>157</v>
      </c>
      <c r="P86" s="46">
        <f>+N59</f>
        <v>77751704073.630005</v>
      </c>
      <c r="Q86" s="46">
        <f>+R59</f>
        <v>54252216122.219994</v>
      </c>
      <c r="R86" s="46"/>
    </row>
    <row r="87" spans="7:18">
      <c r="G87" s="2" t="s">
        <v>150</v>
      </c>
      <c r="I87" s="46">
        <f>+I86+I85</f>
        <v>59570000000</v>
      </c>
      <c r="J87" s="46">
        <f>+J86+J85</f>
        <v>84100069927</v>
      </c>
      <c r="K87" s="46">
        <f>+J87+I87</f>
        <v>143670069927</v>
      </c>
      <c r="L87" s="52"/>
      <c r="N87" s="2" t="s">
        <v>150</v>
      </c>
      <c r="P87" s="46">
        <f>+P86+P85</f>
        <v>135916436984.15001</v>
      </c>
      <c r="Q87" s="46">
        <f>+Q86+Q85</f>
        <v>111947860652.69</v>
      </c>
      <c r="R87" s="46"/>
    </row>
    <row r="102" spans="14:14">
      <c r="N102" s="46">
        <f>+N58+N62</f>
        <v>28568038742.259998</v>
      </c>
    </row>
    <row r="103" spans="14:14">
      <c r="N103" s="45"/>
    </row>
  </sheetData>
  <mergeCells count="39">
    <mergeCell ref="A53:G53"/>
    <mergeCell ref="A44:A45"/>
    <mergeCell ref="A47:A48"/>
    <mergeCell ref="A50:A51"/>
    <mergeCell ref="G25:G26"/>
    <mergeCell ref="G28:G29"/>
    <mergeCell ref="G31:G32"/>
    <mergeCell ref="G34:G36"/>
    <mergeCell ref="G38:G39"/>
    <mergeCell ref="G41:G42"/>
    <mergeCell ref="G44:G45"/>
    <mergeCell ref="A25:A29"/>
    <mergeCell ref="A31:A32"/>
    <mergeCell ref="A34:A36"/>
    <mergeCell ref="A38:A39"/>
    <mergeCell ref="A41:A42"/>
    <mergeCell ref="A1:S1"/>
    <mergeCell ref="A2:S2"/>
    <mergeCell ref="A3:S3"/>
    <mergeCell ref="G47:G48"/>
    <mergeCell ref="G50:G51"/>
    <mergeCell ref="A5:G5"/>
    <mergeCell ref="A6:A8"/>
    <mergeCell ref="A10:A12"/>
    <mergeCell ref="A14:A15"/>
    <mergeCell ref="A17:A22"/>
    <mergeCell ref="A24:G24"/>
    <mergeCell ref="F55:S55"/>
    <mergeCell ref="B66:B67"/>
    <mergeCell ref="B68:B69"/>
    <mergeCell ref="B70:B72"/>
    <mergeCell ref="B73:B74"/>
    <mergeCell ref="G65:S65"/>
    <mergeCell ref="B75:B76"/>
    <mergeCell ref="G66:G67"/>
    <mergeCell ref="G68:G69"/>
    <mergeCell ref="G70:G72"/>
    <mergeCell ref="G73:G74"/>
    <mergeCell ref="G75:G76"/>
  </mergeCells>
  <printOptions horizontalCentered="1" verticalCentered="1"/>
  <pageMargins left="0.98425196850393704" right="0.59055118110236227" top="0" bottom="0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archivo</vt:lpstr>
      <vt:lpstr>Ejecucion</vt:lpstr>
      <vt:lpstr>Ejecucion!Área_de_impresión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Ignacio Landazuri Rosas</dc:creator>
  <cp:lastModifiedBy>Julio Ignacio Landazuri Rosas</cp:lastModifiedBy>
  <cp:lastPrinted>2019-07-16T12:59:50Z</cp:lastPrinted>
  <dcterms:created xsi:type="dcterms:W3CDTF">2019-03-11T15:42:54Z</dcterms:created>
  <dcterms:modified xsi:type="dcterms:W3CDTF">2020-01-24T15:30:49Z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