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Formatos de Agrologia\"/>
    </mc:Choice>
  </mc:AlternateContent>
  <xr:revisionPtr revIDLastSave="0" documentId="13_ncr:1_{3731084F-3448-4889-BB65-2B6AADAAE36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AGR-PC01-192" sheetId="9" r:id="rId1"/>
  </sheets>
  <definedNames>
    <definedName name="_xlnm.Print_Area" localSheetId="0">'FO-AGR-PC01-192'!$A$1:$V$39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9" l="1"/>
  <c r="F33" i="9" s="1"/>
  <c r="H32" i="9"/>
  <c r="D32" i="9"/>
  <c r="O19" i="9"/>
  <c r="W72" i="9"/>
  <c r="AG72" i="9"/>
  <c r="M12" i="9"/>
  <c r="Q18" i="9" s="1"/>
  <c r="AG71" i="9"/>
  <c r="AL69" i="9"/>
  <c r="AJ69" i="9"/>
  <c r="AI69" i="9"/>
  <c r="AM69" i="9" s="1"/>
  <c r="AG69" i="9"/>
  <c r="AE69" i="9"/>
  <c r="AD69" i="9"/>
  <c r="AB69" i="9"/>
  <c r="AL68" i="9"/>
  <c r="AJ68" i="9"/>
  <c r="AI68" i="9"/>
  <c r="AM68" i="9"/>
  <c r="AG68" i="9"/>
  <c r="AE68" i="9"/>
  <c r="AD68" i="9"/>
  <c r="AB68" i="9"/>
  <c r="AL67" i="9"/>
  <c r="AJ67" i="9"/>
  <c r="AI67" i="9"/>
  <c r="AM67" i="9"/>
  <c r="AG67" i="9"/>
  <c r="AE67" i="9"/>
  <c r="AD67" i="9"/>
  <c r="AB67" i="9"/>
  <c r="AL66" i="9"/>
  <c r="AJ66" i="9"/>
  <c r="AI66" i="9"/>
  <c r="AM66" i="9"/>
  <c r="AG66" i="9"/>
  <c r="AE66" i="9"/>
  <c r="AD66" i="9"/>
  <c r="AB66" i="9"/>
  <c r="AL65" i="9"/>
  <c r="AJ65" i="9"/>
  <c r="AI65" i="9"/>
  <c r="AM65" i="9"/>
  <c r="AG65" i="9"/>
  <c r="AE65" i="9"/>
  <c r="AD65" i="9"/>
  <c r="AB65" i="9"/>
  <c r="AL64" i="9"/>
  <c r="AJ64" i="9"/>
  <c r="AI64" i="9"/>
  <c r="AM64" i="9"/>
  <c r="AG64" i="9"/>
  <c r="AE64" i="9"/>
  <c r="AD64" i="9"/>
  <c r="AB64" i="9"/>
  <c r="AL63" i="9"/>
  <c r="AJ63" i="9"/>
  <c r="AI63" i="9"/>
  <c r="AM63" i="9"/>
  <c r="AG63" i="9"/>
  <c r="AE63" i="9"/>
  <c r="AD63" i="9"/>
  <c r="AB63" i="9"/>
  <c r="AL62" i="9"/>
  <c r="AJ62" i="9"/>
  <c r="AI62" i="9"/>
  <c r="AM62" i="9"/>
  <c r="AG62" i="9"/>
  <c r="AE62" i="9"/>
  <c r="AD62" i="9"/>
  <c r="AB62" i="9"/>
  <c r="AL61" i="9"/>
  <c r="AJ61" i="9"/>
  <c r="AI61" i="9"/>
  <c r="AM61" i="9"/>
  <c r="AG61" i="9"/>
  <c r="AE61" i="9"/>
  <c r="AD61" i="9"/>
  <c r="AB61" i="9"/>
  <c r="AL60" i="9"/>
  <c r="AJ60" i="9"/>
  <c r="AI60" i="9"/>
  <c r="AM60" i="9"/>
  <c r="AG60" i="9"/>
  <c r="AE60" i="9"/>
  <c r="AD60" i="9"/>
  <c r="AB60" i="9"/>
  <c r="AL59" i="9"/>
  <c r="AJ59" i="9"/>
  <c r="AI59" i="9"/>
  <c r="AM59" i="9"/>
  <c r="AG59" i="9"/>
  <c r="AE59" i="9"/>
  <c r="AD59" i="9"/>
  <c r="AB59" i="9"/>
  <c r="AL58" i="9"/>
  <c r="AJ58" i="9"/>
  <c r="AI58" i="9"/>
  <c r="AM58" i="9"/>
  <c r="AG58" i="9"/>
  <c r="AE58" i="9"/>
  <c r="AD58" i="9"/>
  <c r="AB58" i="9"/>
  <c r="AL57" i="9"/>
  <c r="AJ57" i="9"/>
  <c r="AI57" i="9"/>
  <c r="AM57" i="9"/>
  <c r="AG57" i="9"/>
  <c r="AE57" i="9"/>
  <c r="AD57" i="9"/>
  <c r="AB57" i="9"/>
  <c r="AL56" i="9"/>
  <c r="AJ56" i="9"/>
  <c r="AI56" i="9"/>
  <c r="AM56" i="9"/>
  <c r="AG56" i="9"/>
  <c r="AE56" i="9"/>
  <c r="AD56" i="9"/>
  <c r="AB56" i="9"/>
  <c r="AL55" i="9"/>
  <c r="AJ55" i="9"/>
  <c r="AI55" i="9"/>
  <c r="AM55" i="9"/>
  <c r="AG55" i="9"/>
  <c r="AE55" i="9"/>
  <c r="AD55" i="9"/>
  <c r="AB55" i="9"/>
  <c r="AL54" i="9"/>
  <c r="AJ54" i="9"/>
  <c r="AI54" i="9"/>
  <c r="AM54" i="9"/>
  <c r="AG54" i="9"/>
  <c r="AE54" i="9"/>
  <c r="AD54" i="9"/>
  <c r="AB54" i="9"/>
  <c r="AL53" i="9"/>
  <c r="AJ53" i="9"/>
  <c r="AI53" i="9"/>
  <c r="AM53" i="9"/>
  <c r="AG53" i="9"/>
  <c r="AE53" i="9"/>
  <c r="AD53" i="9"/>
  <c r="AB53" i="9"/>
  <c r="AL52" i="9"/>
  <c r="AJ52" i="9"/>
  <c r="AI52" i="9"/>
  <c r="AM52" i="9"/>
  <c r="AG52" i="9"/>
  <c r="AE52" i="9"/>
  <c r="AD52" i="9"/>
  <c r="AB52" i="9"/>
  <c r="AL51" i="9"/>
  <c r="AJ51" i="9"/>
  <c r="AI51" i="9"/>
  <c r="AM51" i="9"/>
  <c r="AG51" i="9"/>
  <c r="AE51" i="9"/>
  <c r="AD51" i="9"/>
  <c r="AB51" i="9"/>
  <c r="AL50" i="9"/>
  <c r="AJ50" i="9"/>
  <c r="AI50" i="9"/>
  <c r="AM50" i="9"/>
  <c r="AG50" i="9"/>
  <c r="AE50" i="9"/>
  <c r="AD50" i="9"/>
  <c r="AB50" i="9"/>
  <c r="AL49" i="9"/>
  <c r="AJ49" i="9"/>
  <c r="AI49" i="9"/>
  <c r="AM49" i="9"/>
  <c r="AG49" i="9"/>
  <c r="AE49" i="9"/>
  <c r="AD49" i="9"/>
  <c r="AB49" i="9"/>
  <c r="AL48" i="9"/>
  <c r="AJ48" i="9"/>
  <c r="AI48" i="9"/>
  <c r="AM48" i="9"/>
  <c r="AG48" i="9"/>
  <c r="AE48" i="9"/>
  <c r="AD48" i="9"/>
  <c r="AB48" i="9"/>
  <c r="AL47" i="9"/>
  <c r="AJ47" i="9"/>
  <c r="AI47" i="9"/>
  <c r="AM47" i="9"/>
  <c r="AG47" i="9"/>
  <c r="AE47" i="9"/>
  <c r="AD47" i="9"/>
  <c r="AB47" i="9"/>
  <c r="AL46" i="9"/>
  <c r="AJ46" i="9"/>
  <c r="AI46" i="9"/>
  <c r="AM46" i="9"/>
  <c r="AG46" i="9"/>
  <c r="AE46" i="9"/>
  <c r="AD46" i="9"/>
  <c r="AB46" i="9"/>
  <c r="AL45" i="9"/>
  <c r="AJ45" i="9"/>
  <c r="AI45" i="9"/>
  <c r="AM45" i="9"/>
  <c r="AG45" i="9"/>
  <c r="AE45" i="9"/>
  <c r="AD45" i="9"/>
  <c r="AB45" i="9"/>
  <c r="AL44" i="9"/>
  <c r="AJ44" i="9"/>
  <c r="AI44" i="9"/>
  <c r="AM44" i="9"/>
  <c r="AG44" i="9"/>
  <c r="AE44" i="9"/>
  <c r="AD44" i="9"/>
  <c r="AB44" i="9"/>
  <c r="A32" i="9"/>
  <c r="H33" i="9" s="1"/>
  <c r="O21" i="9"/>
  <c r="O18" i="9"/>
  <c r="O17" i="9"/>
  <c r="AK44" i="9"/>
  <c r="AK45" i="9"/>
  <c r="AK46" i="9"/>
  <c r="AK47" i="9"/>
  <c r="AK48" i="9"/>
  <c r="AK49" i="9"/>
  <c r="AK50" i="9"/>
  <c r="AK51" i="9"/>
  <c r="AK52" i="9"/>
  <c r="AK53" i="9"/>
  <c r="AK54" i="9"/>
  <c r="AK55" i="9"/>
  <c r="AK56" i="9"/>
  <c r="AK57" i="9"/>
  <c r="AK58" i="9"/>
  <c r="AK59" i="9"/>
  <c r="AK60" i="9"/>
  <c r="AK61" i="9"/>
  <c r="AK62" i="9"/>
  <c r="AK63" i="9"/>
  <c r="AK64" i="9"/>
  <c r="AK65" i="9"/>
  <c r="AK66" i="9"/>
  <c r="AK67" i="9"/>
  <c r="AK68" i="9"/>
  <c r="AK69" i="9"/>
  <c r="X72" i="9"/>
  <c r="Y72" i="9"/>
  <c r="T8" i="9"/>
  <c r="Z72" i="9"/>
  <c r="T9" i="9"/>
  <c r="S21" i="9"/>
  <c r="U21" i="9"/>
  <c r="Q21" i="9" s="1"/>
  <c r="AA72" i="9"/>
  <c r="T10" i="9" s="1"/>
  <c r="T21" i="9" s="1"/>
  <c r="AB72" i="9"/>
  <c r="M9" i="9"/>
  <c r="S17" i="9"/>
  <c r="U17" i="9"/>
  <c r="Q17" i="9" s="1"/>
  <c r="AC72" i="9"/>
  <c r="M10" i="9"/>
  <c r="T17" i="9"/>
  <c r="AD72" i="9"/>
  <c r="M11" i="9"/>
  <c r="Q19" i="9"/>
  <c r="AE72" i="9"/>
  <c r="M8" i="9" s="1"/>
  <c r="AF72" i="9"/>
  <c r="A16" i="9"/>
  <c r="D33" i="9" l="1"/>
</calcChain>
</file>

<file path=xl/sharedStrings.xml><?xml version="1.0" encoding="utf-8"?>
<sst xmlns="http://schemas.openxmlformats.org/spreadsheetml/2006/main" count="213" uniqueCount="137">
  <si>
    <t>IDENTIFICACIÓN EQUIPO</t>
  </si>
  <si>
    <t xml:space="preserve">Descripción: </t>
  </si>
  <si>
    <t>No. Serie:</t>
  </si>
  <si>
    <t>Marca:</t>
  </si>
  <si>
    <t>Área:</t>
  </si>
  <si>
    <t>FISICA</t>
  </si>
  <si>
    <t>INVERNADERO</t>
  </si>
  <si>
    <t>No. Metrológico:</t>
  </si>
  <si>
    <t>g</t>
  </si>
  <si>
    <t>-</t>
  </si>
  <si>
    <t>DATOS METROLÓGICOS</t>
  </si>
  <si>
    <t>AREA</t>
  </si>
  <si>
    <t>Observaciones.</t>
  </si>
  <si>
    <t>Pág. 1 de 2</t>
  </si>
  <si>
    <t>Realizado por:</t>
  </si>
  <si>
    <t>01</t>
  </si>
  <si>
    <t>02</t>
  </si>
  <si>
    <t>03</t>
  </si>
  <si>
    <t>04</t>
  </si>
  <si>
    <t>05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</si>
  <si>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</si>
  <si>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</si>
  <si>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</si>
  <si>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</si>
  <si>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</si>
  <si>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</si>
  <si>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</si>
  <si>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</si>
  <si>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</si>
  <si>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</si>
  <si>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</si>
  <si>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</si>
  <si>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</si>
  <si>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</si>
  <si>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</si>
  <si>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</si>
  <si>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</si>
  <si>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</si>
  <si>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</si>
  <si>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</si>
  <si>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</si>
  <si>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</si>
  <si>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</si>
  <si>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</si>
  <si>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</si>
  <si>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Fecha Informe</t>
  </si>
  <si>
    <t>TAMIZ ESTANDAR DE ENSAYO</t>
  </si>
  <si>
    <t>Designación de malla:</t>
  </si>
  <si>
    <t xml:space="preserve">milimetros </t>
  </si>
  <si>
    <t xml:space="preserve">pulgadas </t>
  </si>
  <si>
    <r>
      <t xml:space="preserve">Maximo promedio </t>
    </r>
    <r>
      <rPr>
        <b/>
        <sz val="7"/>
        <color indexed="8"/>
        <rFont val="Calibri"/>
        <family val="2"/>
      </rPr>
      <t>±</t>
    </r>
  </si>
  <si>
    <t xml:space="preserve">maximo </t>
  </si>
  <si>
    <t xml:space="preserve">Minimo </t>
  </si>
  <si>
    <t>maximo individual</t>
  </si>
  <si>
    <t>Diametro alambre</t>
  </si>
  <si>
    <t>mm</t>
  </si>
  <si>
    <t>No. 3 1/2"</t>
  </si>
  <si>
    <t>No. 4</t>
  </si>
  <si>
    <t>No. 5</t>
  </si>
  <si>
    <t>5"</t>
  </si>
  <si>
    <t xml:space="preserve"> 4,24"</t>
  </si>
  <si>
    <t xml:space="preserve"> 4"</t>
  </si>
  <si>
    <t>3 1/2"</t>
  </si>
  <si>
    <t>3"</t>
  </si>
  <si>
    <t>2 1/2"</t>
  </si>
  <si>
    <t>2,12"</t>
  </si>
  <si>
    <t>2"</t>
  </si>
  <si>
    <t>1 3/4"</t>
  </si>
  <si>
    <t>1 1/2"</t>
  </si>
  <si>
    <t>1 1/4"</t>
  </si>
  <si>
    <t>1,06"</t>
  </si>
  <si>
    <t>1"</t>
  </si>
  <si>
    <t>7/8"</t>
  </si>
  <si>
    <t>3/4"</t>
  </si>
  <si>
    <t>5/8"</t>
  </si>
  <si>
    <t>0,530"</t>
  </si>
  <si>
    <t>1/2"</t>
  </si>
  <si>
    <t>7/16"</t>
  </si>
  <si>
    <t>3/8"</t>
  </si>
  <si>
    <t>5/16"</t>
  </si>
  <si>
    <t>1/4"</t>
  </si>
  <si>
    <t>a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</si>
  <si>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</si>
  <si>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</si>
  <si>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</si>
  <si>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</si>
  <si>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</si>
  <si>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</si>
  <si>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</si>
  <si>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</si>
  <si>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</si>
  <si>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</si>
  <si>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</si>
  <si>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</si>
  <si>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</si>
  <si>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</si>
  <si>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</si>
  <si>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</si>
  <si>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</si>
  <si>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</si>
  <si>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</si>
  <si>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</si>
  <si>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</si>
  <si>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</si>
  <si>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</si>
  <si>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</si>
  <si>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DESIGNACIÓN</t>
  </si>
  <si>
    <t>ALAMBRE</t>
  </si>
  <si>
    <t>EMP (Min)</t>
  </si>
  <si>
    <t>EMP (Max)</t>
  </si>
  <si>
    <t>EMP MIN</t>
  </si>
  <si>
    <t>EMP MAX</t>
  </si>
  <si>
    <t>Maximo alambre</t>
  </si>
  <si>
    <t xml:space="preserve">DIAMETRO </t>
  </si>
  <si>
    <t>MALLA</t>
  </si>
  <si>
    <t>MAX INV</t>
  </si>
  <si>
    <t>Abertura Nominal</t>
  </si>
  <si>
    <t>VN</t>
  </si>
  <si>
    <t>Maxima Individual</t>
  </si>
  <si>
    <t>Diametro Nominal</t>
  </si>
  <si>
    <t>Minimo alambre</t>
  </si>
  <si>
    <t>No. Mediciones</t>
  </si>
  <si>
    <t>Todas</t>
  </si>
  <si>
    <t>X</t>
  </si>
  <si>
    <t>Y</t>
  </si>
  <si>
    <t>Promedio</t>
  </si>
  <si>
    <t>Desviación estándar</t>
  </si>
  <si>
    <t>Máx desviación estándar</t>
  </si>
  <si>
    <t>Suma</t>
  </si>
  <si>
    <t>Resumen Estadístico (mm)</t>
  </si>
  <si>
    <t>Promedio de abertura</t>
  </si>
  <si>
    <t>Maxima abertura individual</t>
  </si>
  <si>
    <t>DIAMETRO</t>
  </si>
  <si>
    <t>CUMPLE</t>
  </si>
  <si>
    <t>RESULTADOS DE LA MEDICIÓN (mm)</t>
  </si>
  <si>
    <r>
      <t xml:space="preserve">VERIFICACIÓN DE TAMICES (según ASTM E11-09)
</t>
    </r>
    <r>
      <rPr>
        <sz val="11"/>
        <rFont val="Arial"/>
        <family val="2"/>
      </rPr>
      <t>GESTION AGROLÓGICA</t>
    </r>
  </si>
  <si>
    <t>FO-AGR-PC01-192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</si>
</sst>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20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7"/>
      <color indexed="8"/>
      <name val="Calibri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4" fillId="0" borderId="0" xfId="3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0" xfId="3" applyFont="1" applyAlignment="1" applyProtection="1">
      <alignment horizontal="center"/>
      <protection locked="0"/>
    </xf>
    <xf numFmtId="0" fontId="5" fillId="0" borderId="0" xfId="3" applyFont="1" applyAlignment="1" applyProtection="1">
      <alignment horizontal="right" vertical="center"/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3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165" fontId="0" fillId="0" borderId="0" xfId="0" applyNumberFormat="1" applyProtection="1">
      <protection locked="0"/>
    </xf>
    <xf numFmtId="165" fontId="11" fillId="0" borderId="0" xfId="0" applyNumberFormat="1" applyFont="1" applyProtection="1">
      <protection locked="0"/>
    </xf>
    <xf numFmtId="165" fontId="8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wrapText="1"/>
      <protection locked="0"/>
    </xf>
    <xf numFmtId="165" fontId="0" fillId="0" borderId="1" xfId="0" applyNumberFormat="1" applyBorder="1" applyAlignment="1" applyProtection="1">
      <alignment vertical="top"/>
      <protection locked="0"/>
    </xf>
    <xf numFmtId="165" fontId="0" fillId="0" borderId="2" xfId="0" applyNumberFormat="1" applyBorder="1" applyAlignment="1" applyProtection="1">
      <alignment vertical="top"/>
      <protection locked="0"/>
    </xf>
    <xf numFmtId="165" fontId="0" fillId="0" borderId="3" xfId="0" applyNumberFormat="1" applyBorder="1" applyAlignment="1" applyProtection="1">
      <alignment vertical="top"/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vertical="top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horizontal="right" vertical="top"/>
      <protection locked="0"/>
    </xf>
    <xf numFmtId="164" fontId="9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2" fontId="15" fillId="0" borderId="4" xfId="0" applyNumberFormat="1" applyFont="1" applyBorder="1" applyAlignment="1" applyProtection="1">
      <alignment horizontal="center"/>
      <protection locked="0"/>
    </xf>
    <xf numFmtId="12" fontId="9" fillId="0" borderId="4" xfId="0" applyNumberFormat="1" applyFont="1" applyBorder="1" applyAlignment="1" applyProtection="1">
      <alignment horizontal="center"/>
      <protection locked="0"/>
    </xf>
    <xf numFmtId="166" fontId="9" fillId="0" borderId="0" xfId="0" applyNumberFormat="1" applyFont="1" applyAlignment="1" applyProtection="1">
      <alignment horizontal="center"/>
      <protection locked="0"/>
    </xf>
    <xf numFmtId="2" fontId="9" fillId="0" borderId="0" xfId="0" applyNumberFormat="1" applyFont="1" applyAlignment="1" applyProtection="1">
      <alignment horizontal="center"/>
      <protection locked="0"/>
    </xf>
    <xf numFmtId="2" fontId="15" fillId="0" borderId="0" xfId="0" applyNumberFormat="1" applyFont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 wrapText="1"/>
      <protection locked="0"/>
    </xf>
    <xf numFmtId="2" fontId="17" fillId="0" borderId="4" xfId="0" applyNumberFormat="1" applyFont="1" applyBorder="1" applyAlignment="1" applyProtection="1">
      <alignment horizontal="center" wrapText="1"/>
      <protection locked="0"/>
    </xf>
    <xf numFmtId="1" fontId="9" fillId="0" borderId="4" xfId="0" applyNumberFormat="1" applyFont="1" applyBorder="1" applyAlignment="1" applyProtection="1">
      <alignment horizontal="center"/>
      <protection locked="0"/>
    </xf>
    <xf numFmtId="166" fontId="9" fillId="0" borderId="0" xfId="0" applyNumberFormat="1" applyFont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9" fillId="0" borderId="4" xfId="0" applyNumberFormat="1" applyFont="1" applyBorder="1" applyAlignment="1" applyProtection="1">
      <alignment horizontal="center"/>
      <protection locked="0"/>
    </xf>
    <xf numFmtId="166" fontId="9" fillId="0" borderId="4" xfId="0" applyNumberFormat="1" applyFont="1" applyBorder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 vertical="center" wrapText="1"/>
      <protection locked="0"/>
    </xf>
    <xf numFmtId="0" fontId="19" fillId="0" borderId="0" xfId="1" applyFont="1" applyProtection="1">
      <protection locked="0"/>
    </xf>
    <xf numFmtId="49" fontId="14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right"/>
      <protection locked="0"/>
    </xf>
    <xf numFmtId="0" fontId="3" fillId="0" borderId="4" xfId="3" applyFont="1" applyBorder="1" applyAlignment="1" applyProtection="1">
      <alignment horizontal="center"/>
      <protection locked="0"/>
    </xf>
    <xf numFmtId="0" fontId="3" fillId="0" borderId="5" xfId="3" applyFont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>
      <alignment horizontal="center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2" fontId="0" fillId="2" borderId="5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4" fillId="0" borderId="1" xfId="3" applyFont="1" applyBorder="1" applyAlignment="1" applyProtection="1">
      <alignment horizontal="center" vertical="center" wrapText="1"/>
      <protection locked="0"/>
    </xf>
    <xf numFmtId="0" fontId="4" fillId="0" borderId="2" xfId="3" applyFont="1" applyBorder="1" applyAlignment="1" applyProtection="1">
      <alignment horizontal="center" vertical="center" wrapText="1"/>
      <protection locked="0"/>
    </xf>
    <xf numFmtId="0" fontId="4" fillId="0" borderId="3" xfId="3" applyFont="1" applyBorder="1" applyAlignment="1" applyProtection="1">
      <alignment horizontal="center" vertical="center" wrapText="1"/>
      <protection locked="0"/>
    </xf>
    <xf numFmtId="0" fontId="4" fillId="0" borderId="9" xfId="3" applyFont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vertical="center" wrapText="1"/>
      <protection locked="0"/>
    </xf>
    <xf numFmtId="0" fontId="4" fillId="0" borderId="10" xfId="3" applyFont="1" applyBorder="1" applyAlignment="1" applyProtection="1">
      <alignment horizontal="center" vertical="center" wrapText="1"/>
      <protection locked="0"/>
    </xf>
    <xf numFmtId="0" fontId="4" fillId="0" borderId="11" xfId="3" applyFont="1" applyBorder="1" applyAlignment="1" applyProtection="1">
      <alignment horizontal="center" vertical="center" wrapText="1"/>
      <protection locked="0"/>
    </xf>
    <xf numFmtId="0" fontId="4" fillId="0" borderId="12" xfId="3" applyFont="1" applyBorder="1" applyAlignment="1" applyProtection="1">
      <alignment horizontal="center" vertical="center" wrapText="1"/>
      <protection locked="0"/>
    </xf>
    <xf numFmtId="0" fontId="4" fillId="0" borderId="13" xfId="3" applyFont="1" applyBorder="1" applyAlignment="1" applyProtection="1">
      <alignment horizontal="center" vertical="center" wrapText="1"/>
      <protection locked="0"/>
    </xf>
    <xf numFmtId="2" fontId="9" fillId="0" borderId="5" xfId="0" applyNumberFormat="1" applyFont="1" applyBorder="1" applyAlignment="1" applyProtection="1">
      <alignment horizontal="center"/>
      <protection locked="0"/>
    </xf>
    <xf numFmtId="2" fontId="9" fillId="0" borderId="7" xfId="0" applyNumberFormat="1" applyFont="1" applyBorder="1" applyAlignment="1" applyProtection="1">
      <alignment horizontal="center"/>
      <protection locked="0"/>
    </xf>
    <xf numFmtId="166" fontId="9" fillId="0" borderId="5" xfId="0" applyNumberFormat="1" applyFont="1" applyBorder="1" applyAlignment="1" applyProtection="1">
      <alignment horizontal="center"/>
      <protection locked="0"/>
    </xf>
    <xf numFmtId="166" fontId="9" fillId="0" borderId="7" xfId="0" applyNumberFormat="1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2" fontId="0" fillId="0" borderId="7" xfId="0" applyNumberForma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6" fontId="0" fillId="2" borderId="4" xfId="0" applyNumberFormat="1" applyFill="1" applyBorder="1" applyAlignment="1">
      <alignment horizontal="center"/>
    </xf>
    <xf numFmtId="2" fontId="9" fillId="0" borderId="4" xfId="0" applyNumberFormat="1" applyFont="1" applyBorder="1" applyAlignment="1" applyProtection="1">
      <alignment horizontal="center"/>
      <protection locked="0"/>
    </xf>
    <xf numFmtId="166" fontId="9" fillId="0" borderId="4" xfId="0" applyNumberFormat="1" applyFont="1" applyBorder="1" applyAlignment="1" applyProtection="1">
      <alignment horizontal="center"/>
      <protection locked="0"/>
    </xf>
    <xf numFmtId="166" fontId="0" fillId="2" borderId="4" xfId="0" applyNumberFormat="1" applyFill="1" applyBorder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wrapText="1"/>
      <protection locked="0"/>
    </xf>
    <xf numFmtId="165" fontId="0" fillId="0" borderId="0" xfId="0" applyNumberFormat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wrapText="1"/>
      <protection locked="0"/>
    </xf>
    <xf numFmtId="166" fontId="0" fillId="2" borderId="5" xfId="0" applyNumberFormat="1" applyFill="1" applyBorder="1" applyAlignment="1">
      <alignment horizontal="center"/>
    </xf>
    <xf numFmtId="166" fontId="0" fillId="2" borderId="7" xfId="0" applyNumberFormat="1" applyFill="1" applyBorder="1" applyAlignment="1">
      <alignment horizontal="center"/>
    </xf>
    <xf numFmtId="165" fontId="0" fillId="0" borderId="8" xfId="0" applyNumberFormat="1" applyBorder="1" applyAlignment="1" applyProtection="1">
      <alignment horizontal="center" vertical="top"/>
      <protection locked="0"/>
    </xf>
    <xf numFmtId="165" fontId="0" fillId="0" borderId="4" xfId="0" applyNumberFormat="1" applyBorder="1" applyAlignment="1" applyProtection="1">
      <alignment horizontal="center" vertical="top"/>
      <protection locked="0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4">
    <dxf>
      <font>
        <color theme="0" tint="-0.34998626667073579"/>
      </font>
    </dxf>
    <dxf>
      <font>
        <color theme="0" tint="-0.34998626667073579"/>
      </font>
    </dxf>
    <dxf>
      <font>
        <color theme="0" tint="-0.499984740745262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2</xdr:col>
      <xdr:colOff>28575</xdr:colOff>
      <xdr:row>2</xdr:row>
      <xdr:rowOff>104775</xdr:rowOff>
    </xdr:to>
    <xdr:pic>
      <xdr:nvPicPr>
        <xdr:cNvPr id="1028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24DF66F8-9F5F-4E22-85A2-77FAEA004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247650" y="47625"/>
          <a:ext cx="5429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93"/>
  <sheetViews>
    <sheetView showGridLines="0" tabSelected="1" view="pageBreakPreview" zoomScaleNormal="100" zoomScaleSheetLayoutView="100" workbookViewId="0">
      <selection activeCell="D1" sqref="D1:V3"/>
    </sheetView>
  </sheetViews>
  <sheetFormatPr baseColWidth="10" defaultRowHeight="15" x14ac:dyDescent="0.25"/>
  <cols>
    <col min="1" max="6" width="5.7109375" style="3" customWidth="1"/>
    <col min="7" max="7" width="9" style="3" customWidth="1"/>
    <col min="8" max="22" width="5.7109375" style="3" customWidth="1"/>
    <col min="23" max="23" width="5.7109375" style="3" hidden="1" customWidth="1"/>
    <col min="24" max="39" width="10.7109375" style="3" hidden="1" customWidth="1"/>
    <col min="40" max="40" width="11" style="3" hidden="1" customWidth="1"/>
    <col min="41" max="41" width="12.140625" style="3" hidden="1" customWidth="1"/>
    <col min="42" max="42" width="5.7109375" style="3" hidden="1" customWidth="1"/>
    <col min="43" max="109" width="5.7109375" style="3" customWidth="1"/>
    <col min="110" max="16384" width="11.42578125" style="3"/>
  </cols>
  <sheetData>
    <row r="1" spans="1:27" ht="15" customHeight="1" x14ac:dyDescent="0.25">
      <c r="A1" s="58"/>
      <c r="B1" s="58"/>
      <c r="C1" s="59"/>
      <c r="D1" s="73" t="s">
        <v>135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  <c r="W1" s="2"/>
    </row>
    <row r="2" spans="1:27" x14ac:dyDescent="0.25">
      <c r="A2" s="58"/>
      <c r="B2" s="58"/>
      <c r="C2" s="59"/>
      <c r="D2" s="76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8"/>
      <c r="W2" s="2"/>
    </row>
    <row r="3" spans="1:27" x14ac:dyDescent="0.25">
      <c r="A3" s="58"/>
      <c r="B3" s="58"/>
      <c r="C3" s="59"/>
      <c r="D3" s="79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1"/>
      <c r="W3" s="2"/>
    </row>
    <row r="4" spans="1:27" x14ac:dyDescent="0.25">
      <c r="A4" s="4"/>
      <c r="B4" s="4"/>
      <c r="C4" s="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V4" s="5" t="s">
        <v>13</v>
      </c>
    </row>
    <row r="5" spans="1:27" x14ac:dyDescent="0.25">
      <c r="A5" s="3" t="s">
        <v>0</v>
      </c>
      <c r="I5" s="3" t="s">
        <v>10</v>
      </c>
      <c r="Y5" s="6" t="s">
        <v>11</v>
      </c>
    </row>
    <row r="6" spans="1:27" x14ac:dyDescent="0.25">
      <c r="A6" s="7" t="s">
        <v>1</v>
      </c>
      <c r="D6" s="49" t="s">
        <v>46</v>
      </c>
      <c r="E6" s="50"/>
      <c r="F6" s="50"/>
      <c r="G6" s="51"/>
      <c r="I6" s="7" t="s">
        <v>47</v>
      </c>
      <c r="M6" s="60"/>
      <c r="N6" s="61"/>
      <c r="O6" s="7"/>
      <c r="P6" s="7"/>
      <c r="Y6" s="3" t="s">
        <v>5</v>
      </c>
    </row>
    <row r="7" spans="1:27" x14ac:dyDescent="0.25">
      <c r="A7" s="7" t="s">
        <v>7</v>
      </c>
      <c r="D7" s="60"/>
      <c r="E7" s="62"/>
      <c r="F7" s="62"/>
      <c r="G7" s="61"/>
      <c r="I7" s="7" t="s">
        <v>114</v>
      </c>
      <c r="O7" s="7"/>
      <c r="P7" s="7"/>
      <c r="Q7" s="8" t="s">
        <v>107</v>
      </c>
      <c r="R7" s="9"/>
      <c r="S7" s="9"/>
      <c r="T7" s="9"/>
      <c r="U7" s="9"/>
      <c r="Y7" s="3" t="s">
        <v>6</v>
      </c>
    </row>
    <row r="8" spans="1:27" x14ac:dyDescent="0.25">
      <c r="A8" s="7" t="s">
        <v>2</v>
      </c>
      <c r="D8" s="60"/>
      <c r="E8" s="62"/>
      <c r="F8" s="62"/>
      <c r="G8" s="61"/>
      <c r="I8" s="7" t="s">
        <v>116</v>
      </c>
      <c r="M8" s="67" t="e">
        <f>AE72</f>
        <v>#VALUE!</v>
      </c>
      <c r="N8" s="67"/>
      <c r="O8" s="7" t="s">
        <v>55</v>
      </c>
      <c r="P8" s="7"/>
      <c r="Q8" s="8" t="s">
        <v>119</v>
      </c>
      <c r="R8" s="9"/>
      <c r="S8" s="9"/>
      <c r="T8" s="67" t="e">
        <f>Y72</f>
        <v>#VALUE!</v>
      </c>
      <c r="U8" s="67"/>
      <c r="V8" s="7" t="s">
        <v>55</v>
      </c>
    </row>
    <row r="9" spans="1:27" x14ac:dyDescent="0.25">
      <c r="A9" s="7" t="s">
        <v>3</v>
      </c>
      <c r="D9" s="60"/>
      <c r="E9" s="62"/>
      <c r="F9" s="62"/>
      <c r="G9" s="61"/>
      <c r="I9" s="7" t="s">
        <v>108</v>
      </c>
      <c r="M9" s="71" t="e">
        <f>AB72</f>
        <v>#VALUE!</v>
      </c>
      <c r="N9" s="72"/>
      <c r="O9" s="7" t="s">
        <v>55</v>
      </c>
      <c r="P9" s="7"/>
      <c r="Q9" s="8" t="s">
        <v>108</v>
      </c>
      <c r="R9" s="9"/>
      <c r="S9" s="10"/>
      <c r="T9" s="67" t="e">
        <f>Z72</f>
        <v>#VALUE!</v>
      </c>
      <c r="U9" s="67"/>
      <c r="V9" s="8" t="s">
        <v>55</v>
      </c>
    </row>
    <row r="10" spans="1:27" x14ac:dyDescent="0.25">
      <c r="A10" s="7" t="s">
        <v>4</v>
      </c>
      <c r="D10" s="68"/>
      <c r="E10" s="69"/>
      <c r="F10" s="69"/>
      <c r="G10" s="70"/>
      <c r="I10" s="7" t="s">
        <v>109</v>
      </c>
      <c r="M10" s="71" t="e">
        <f>AC72</f>
        <v>#VALUE!</v>
      </c>
      <c r="N10" s="72"/>
      <c r="O10" s="7" t="s">
        <v>55</v>
      </c>
      <c r="P10" s="7"/>
      <c r="Q10" s="8" t="s">
        <v>109</v>
      </c>
      <c r="R10" s="9"/>
      <c r="S10" s="9"/>
      <c r="T10" s="67" t="e">
        <f>AA72</f>
        <v>#VALUE!</v>
      </c>
      <c r="U10" s="67"/>
      <c r="V10" s="8" t="s">
        <v>55</v>
      </c>
      <c r="Y10" s="11">
        <v>2015</v>
      </c>
      <c r="Z10" s="12" t="s">
        <v>15</v>
      </c>
      <c r="AA10" s="12" t="s">
        <v>15</v>
      </c>
    </row>
    <row r="11" spans="1:27" x14ac:dyDescent="0.25">
      <c r="I11" s="7" t="s">
        <v>118</v>
      </c>
      <c r="M11" s="71" t="e">
        <f>AD72</f>
        <v>#VALUE!</v>
      </c>
      <c r="N11" s="72"/>
      <c r="O11" s="7" t="s">
        <v>55</v>
      </c>
      <c r="P11" s="7"/>
      <c r="R11" s="7"/>
      <c r="T11"/>
      <c r="U11"/>
      <c r="Y11" s="11">
        <v>2016</v>
      </c>
      <c r="Z11" s="12" t="s">
        <v>16</v>
      </c>
      <c r="AA11" s="12" t="s">
        <v>16</v>
      </c>
    </row>
    <row r="12" spans="1:27" x14ac:dyDescent="0.25">
      <c r="I12" s="7" t="s">
        <v>127</v>
      </c>
      <c r="M12" s="104" t="e">
        <f>AG72</f>
        <v>#VALUE!</v>
      </c>
      <c r="N12" s="105"/>
      <c r="O12" s="7" t="s">
        <v>55</v>
      </c>
      <c r="Q12" s="13"/>
      <c r="Y12" s="11">
        <v>2017</v>
      </c>
      <c r="Z12" s="12" t="s">
        <v>17</v>
      </c>
      <c r="AA12" s="12" t="s">
        <v>17</v>
      </c>
    </row>
    <row r="13" spans="1:27" x14ac:dyDescent="0.25">
      <c r="A13" s="14" t="s">
        <v>134</v>
      </c>
      <c r="Y13" s="11">
        <v>2018</v>
      </c>
      <c r="Z13" s="12" t="s">
        <v>18</v>
      </c>
      <c r="AA13" s="12" t="s">
        <v>18</v>
      </c>
    </row>
    <row r="14" spans="1:27" x14ac:dyDescent="0.25">
      <c r="A14" s="100" t="s">
        <v>121</v>
      </c>
      <c r="B14" s="100"/>
      <c r="D14" s="15"/>
      <c r="E14" s="15"/>
      <c r="Y14" s="11">
        <v>2019</v>
      </c>
      <c r="Z14" s="12" t="s">
        <v>19</v>
      </c>
      <c r="AA14" s="12" t="s">
        <v>19</v>
      </c>
    </row>
    <row r="15" spans="1:27" ht="15" customHeight="1" x14ac:dyDescent="0.25">
      <c r="A15" s="100"/>
      <c r="B15" s="100"/>
      <c r="D15" s="66" t="s">
        <v>123</v>
      </c>
      <c r="E15" s="66"/>
      <c r="F15" s="66" t="s">
        <v>124</v>
      </c>
      <c r="G15" s="66"/>
      <c r="H15" s="66" t="s">
        <v>84</v>
      </c>
      <c r="I15" s="66"/>
      <c r="K15" s="14" t="s">
        <v>129</v>
      </c>
      <c r="Z15" s="12" t="s">
        <v>20</v>
      </c>
      <c r="AA15" s="12" t="s">
        <v>20</v>
      </c>
    </row>
    <row r="16" spans="1:27" ht="15" customHeight="1" x14ac:dyDescent="0.25">
      <c r="A16" s="95" t="e">
        <f>AF72</f>
        <v>#VALUE!</v>
      </c>
      <c r="B16" s="95"/>
      <c r="C16" s="16">
        <v>1</v>
      </c>
      <c r="D16" s="63"/>
      <c r="E16" s="64"/>
      <c r="F16" s="63"/>
      <c r="G16" s="64"/>
      <c r="H16" s="65"/>
      <c r="I16" s="65"/>
      <c r="K16" s="3" t="s">
        <v>114</v>
      </c>
      <c r="Q16" s="94" t="s">
        <v>133</v>
      </c>
      <c r="R16" s="94"/>
      <c r="Z16" s="12" t="s">
        <v>21</v>
      </c>
      <c r="AA16" s="12" t="s">
        <v>21</v>
      </c>
    </row>
    <row r="17" spans="1:27" ht="15" customHeight="1" x14ac:dyDescent="0.25">
      <c r="C17" s="16">
        <v>2</v>
      </c>
      <c r="D17" s="63"/>
      <c r="E17" s="64"/>
      <c r="F17" s="63"/>
      <c r="G17" s="64"/>
      <c r="H17" s="65"/>
      <c r="I17" s="65"/>
      <c r="J17" s="7"/>
      <c r="K17" s="7" t="s">
        <v>130</v>
      </c>
      <c r="L17" s="17"/>
      <c r="M17" s="17"/>
      <c r="N17" s="7"/>
      <c r="O17" s="95" t="e">
        <f>AVERAGE(D16:G30)</f>
        <v>#DIV/0!</v>
      </c>
      <c r="P17" s="95"/>
      <c r="Q17" s="98" t="e">
        <f>IF(U17&gt;0,"NO","SI")</f>
        <v>#DIV/0!</v>
      </c>
      <c r="R17" s="98"/>
      <c r="S17" s="18" t="e">
        <f>IF(O17&lt;M9,1,0)</f>
        <v>#DIV/0!</v>
      </c>
      <c r="T17" s="19" t="e">
        <f>IF(O17&gt;M10,1,0)</f>
        <v>#DIV/0!</v>
      </c>
      <c r="U17" s="19" t="e">
        <f>MAX(S17:T17)</f>
        <v>#DIV/0!</v>
      </c>
      <c r="V17" s="7"/>
      <c r="W17" s="7"/>
      <c r="Z17" s="12" t="s">
        <v>22</v>
      </c>
      <c r="AA17" s="12" t="s">
        <v>22</v>
      </c>
    </row>
    <row r="18" spans="1:27" ht="15" customHeight="1" x14ac:dyDescent="0.25">
      <c r="C18" s="16">
        <v>3</v>
      </c>
      <c r="D18" s="63"/>
      <c r="E18" s="64"/>
      <c r="F18" s="63"/>
      <c r="G18" s="64"/>
      <c r="H18" s="65"/>
      <c r="I18" s="65"/>
      <c r="J18" s="7"/>
      <c r="K18" s="7" t="s">
        <v>126</v>
      </c>
      <c r="L18" s="17"/>
      <c r="M18" s="17"/>
      <c r="N18" s="20"/>
      <c r="O18" s="95" t="e">
        <f>STDEVA(D16:G30)</f>
        <v>#DIV/0!</v>
      </c>
      <c r="P18" s="95"/>
      <c r="Q18" s="98" t="e">
        <f>IF(M12="-","-",IF(O18&gt;M12,"NO","SI"))</f>
        <v>#VALUE!</v>
      </c>
      <c r="R18" s="98"/>
      <c r="S18" s="21"/>
      <c r="T18" s="22"/>
      <c r="U18" s="22"/>
      <c r="V18" s="20"/>
      <c r="W18" s="20"/>
      <c r="Z18" s="12" t="s">
        <v>23</v>
      </c>
      <c r="AA18" s="12" t="s">
        <v>23</v>
      </c>
    </row>
    <row r="19" spans="1:27" ht="15" customHeight="1" x14ac:dyDescent="0.25">
      <c r="C19" s="23">
        <v>4</v>
      </c>
      <c r="D19" s="63"/>
      <c r="E19" s="64"/>
      <c r="F19" s="63"/>
      <c r="G19" s="64"/>
      <c r="H19" s="65"/>
      <c r="I19" s="65"/>
      <c r="J19" s="24"/>
      <c r="K19" s="25" t="s">
        <v>131</v>
      </c>
      <c r="L19" s="24"/>
      <c r="M19" s="24"/>
      <c r="N19" s="24"/>
      <c r="O19" s="95" t="str">
        <f>IF(OR(MAX(D16:G30)=0),"",((MAX(D16:G30))))</f>
        <v/>
      </c>
      <c r="P19" s="95"/>
      <c r="Q19" s="98" t="e">
        <f>IF(O19&gt;M11,"NO","SI")</f>
        <v>#VALUE!</v>
      </c>
      <c r="R19" s="98"/>
      <c r="S19" s="26"/>
      <c r="T19" s="26"/>
      <c r="U19" s="26"/>
      <c r="V19" s="24"/>
      <c r="W19" s="24"/>
      <c r="X19" s="27"/>
      <c r="Z19" s="12" t="s">
        <v>24</v>
      </c>
      <c r="AA19" s="12" t="s">
        <v>24</v>
      </c>
    </row>
    <row r="20" spans="1:27" ht="15" customHeight="1" x14ac:dyDescent="0.25">
      <c r="C20" s="16">
        <v>5</v>
      </c>
      <c r="D20" s="63"/>
      <c r="E20" s="64"/>
      <c r="F20" s="63"/>
      <c r="G20" s="64"/>
      <c r="H20" s="65"/>
      <c r="I20" s="65"/>
      <c r="J20" s="24"/>
      <c r="K20" s="24" t="s">
        <v>132</v>
      </c>
      <c r="L20" s="24"/>
      <c r="M20" s="24"/>
      <c r="N20" s="24"/>
      <c r="O20" s="24"/>
      <c r="P20" s="24"/>
      <c r="Q20" s="102"/>
      <c r="R20" s="102"/>
      <c r="S20" s="26"/>
      <c r="T20" s="26"/>
      <c r="U20" s="26"/>
      <c r="V20" s="24"/>
      <c r="W20" s="24"/>
      <c r="X20" s="27"/>
      <c r="Z20" s="12" t="s">
        <v>25</v>
      </c>
      <c r="AA20" s="12" t="s">
        <v>25</v>
      </c>
    </row>
    <row r="21" spans="1:27" ht="15" customHeight="1" x14ac:dyDescent="0.25">
      <c r="C21" s="16">
        <v>6</v>
      </c>
      <c r="D21" s="63"/>
      <c r="E21" s="64"/>
      <c r="F21" s="63"/>
      <c r="G21" s="64"/>
      <c r="H21" s="65"/>
      <c r="I21" s="65"/>
      <c r="J21" s="24"/>
      <c r="K21" s="24" t="s">
        <v>125</v>
      </c>
      <c r="L21" s="24"/>
      <c r="M21" s="24"/>
      <c r="N21" s="24"/>
      <c r="O21" s="95" t="e">
        <f>AVERAGE(H16:I30)</f>
        <v>#DIV/0!</v>
      </c>
      <c r="P21" s="95"/>
      <c r="Q21" s="98" t="e">
        <f>IF(U21=1,"NO","SI")</f>
        <v>#DIV/0!</v>
      </c>
      <c r="R21" s="98"/>
      <c r="S21" s="28" t="e">
        <f>IF(O21&lt;T9,1,0)</f>
        <v>#DIV/0!</v>
      </c>
      <c r="T21" s="29" t="e">
        <f>IF(O21&gt;T10,1,0)</f>
        <v>#DIV/0!</v>
      </c>
      <c r="U21" s="29" t="e">
        <f>MAX(S21:T21)</f>
        <v>#DIV/0!</v>
      </c>
      <c r="V21" s="24"/>
      <c r="W21" s="24"/>
      <c r="X21" s="27"/>
      <c r="AA21" s="12" t="s">
        <v>26</v>
      </c>
    </row>
    <row r="22" spans="1:27" ht="15" customHeight="1" x14ac:dyDescent="0.25">
      <c r="C22" s="16">
        <v>7</v>
      </c>
      <c r="D22" s="63"/>
      <c r="E22" s="64"/>
      <c r="F22" s="63"/>
      <c r="G22" s="64"/>
      <c r="H22" s="65"/>
      <c r="I22" s="65"/>
      <c r="J22" s="24"/>
      <c r="K22" s="24"/>
      <c r="L22" s="24"/>
      <c r="M22" s="24"/>
      <c r="N22" s="24"/>
      <c r="O22" s="24"/>
      <c r="P22" s="24"/>
      <c r="Q22" s="99"/>
      <c r="R22" s="99"/>
      <c r="S22" s="24"/>
      <c r="T22" s="24"/>
      <c r="U22" s="24"/>
      <c r="V22" s="24"/>
      <c r="W22" s="24"/>
      <c r="X22" s="27"/>
      <c r="AA22" s="12" t="s">
        <v>27</v>
      </c>
    </row>
    <row r="23" spans="1:27" ht="15" customHeight="1" x14ac:dyDescent="0.25">
      <c r="C23" s="23">
        <v>8</v>
      </c>
      <c r="D23" s="63"/>
      <c r="E23" s="64"/>
      <c r="F23" s="63"/>
      <c r="G23" s="64"/>
      <c r="H23" s="65"/>
      <c r="I23" s="65"/>
      <c r="J23" s="24"/>
      <c r="K23" s="30" t="s">
        <v>12</v>
      </c>
      <c r="L23" s="31"/>
      <c r="M23" s="31"/>
      <c r="N23" s="31"/>
      <c r="O23" s="31"/>
      <c r="P23" s="31"/>
      <c r="Q23" s="31"/>
      <c r="R23" s="31"/>
      <c r="S23" s="31"/>
      <c r="T23" s="31"/>
      <c r="U23" s="32"/>
      <c r="V23" s="24"/>
      <c r="W23" s="24"/>
      <c r="X23" s="27"/>
      <c r="AA23" s="12" t="s">
        <v>28</v>
      </c>
    </row>
    <row r="24" spans="1:27" ht="15" customHeight="1" x14ac:dyDescent="0.25">
      <c r="C24" s="16">
        <v>9</v>
      </c>
      <c r="D24" s="63"/>
      <c r="E24" s="64"/>
      <c r="F24" s="63"/>
      <c r="G24" s="64"/>
      <c r="H24" s="65"/>
      <c r="I24" s="65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AA24" s="12" t="s">
        <v>29</v>
      </c>
    </row>
    <row r="25" spans="1:27" ht="15" customHeight="1" x14ac:dyDescent="0.25">
      <c r="C25" s="16">
        <v>10</v>
      </c>
      <c r="D25" s="63"/>
      <c r="E25" s="64"/>
      <c r="F25" s="63"/>
      <c r="G25" s="64"/>
      <c r="H25" s="65"/>
      <c r="I25" s="65"/>
      <c r="J25" s="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33"/>
      <c r="W25" s="33"/>
      <c r="AA25" s="12" t="s">
        <v>30</v>
      </c>
    </row>
    <row r="26" spans="1:27" ht="15" customHeight="1" x14ac:dyDescent="0.25">
      <c r="C26" s="16">
        <v>11</v>
      </c>
      <c r="D26" s="63"/>
      <c r="E26" s="64"/>
      <c r="F26" s="63"/>
      <c r="G26" s="64"/>
      <c r="H26" s="65"/>
      <c r="I26" s="65"/>
      <c r="J26" s="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1"/>
      <c r="W26" s="11"/>
      <c r="AA26" s="12" t="s">
        <v>31</v>
      </c>
    </row>
    <row r="27" spans="1:27" ht="15" customHeight="1" x14ac:dyDescent="0.25">
      <c r="C27" s="23">
        <v>12</v>
      </c>
      <c r="D27" s="63"/>
      <c r="E27" s="64"/>
      <c r="F27" s="63"/>
      <c r="G27" s="64"/>
      <c r="H27" s="65"/>
      <c r="I27" s="65"/>
      <c r="J27" s="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33"/>
      <c r="W27" s="33"/>
      <c r="AA27" s="12" t="s">
        <v>32</v>
      </c>
    </row>
    <row r="28" spans="1:27" ht="15" customHeight="1" x14ac:dyDescent="0.25">
      <c r="C28" s="16">
        <v>13</v>
      </c>
      <c r="D28" s="63"/>
      <c r="E28" s="64"/>
      <c r="F28" s="63"/>
      <c r="G28" s="64"/>
      <c r="H28" s="65"/>
      <c r="I28" s="65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AA28" s="12" t="s">
        <v>33</v>
      </c>
    </row>
    <row r="29" spans="1:27" ht="15" customHeight="1" x14ac:dyDescent="0.25">
      <c r="C29" s="16">
        <v>14</v>
      </c>
      <c r="D29" s="63"/>
      <c r="E29" s="64"/>
      <c r="F29" s="63"/>
      <c r="G29" s="64"/>
      <c r="H29" s="65"/>
      <c r="I29" s="65"/>
      <c r="J29" s="34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34"/>
      <c r="W29" s="34"/>
      <c r="AA29" s="12" t="s">
        <v>34</v>
      </c>
    </row>
    <row r="30" spans="1:27" ht="15" customHeight="1" x14ac:dyDescent="0.25">
      <c r="C30" s="16">
        <v>15</v>
      </c>
      <c r="D30" s="63"/>
      <c r="E30" s="64"/>
      <c r="F30" s="63"/>
      <c r="G30" s="64"/>
      <c r="H30" s="65"/>
      <c r="I30" s="65"/>
      <c r="J30" s="34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34"/>
      <c r="W30" s="34"/>
      <c r="AA30" s="12" t="s">
        <v>35</v>
      </c>
    </row>
    <row r="31" spans="1:27" ht="5.0999999999999996" customHeight="1" x14ac:dyDescent="0.25">
      <c r="C31" s="16"/>
      <c r="D31" s="35"/>
      <c r="E31" s="35"/>
      <c r="F31" s="35"/>
      <c r="G31" s="35"/>
      <c r="H31" s="35"/>
      <c r="I31" s="35"/>
      <c r="J31" s="34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34"/>
      <c r="W31" s="34"/>
      <c r="AA31" s="12" t="s">
        <v>36</v>
      </c>
    </row>
    <row r="32" spans="1:27" ht="15" customHeight="1" x14ac:dyDescent="0.25">
      <c r="A32" s="36">
        <f>COUNT(D16:E30)</f>
        <v>0</v>
      </c>
      <c r="B32" s="34"/>
      <c r="C32" s="37" t="s">
        <v>128</v>
      </c>
      <c r="D32" s="67" t="str">
        <f>IF(OR(SUM(D16:E30)=0),"",(SUM(D16:E30)))</f>
        <v/>
      </c>
      <c r="E32" s="67"/>
      <c r="F32" s="67" t="str">
        <f>IF(OR(SUM(F16:G30)=0),"",(SUM(F16:G30)))</f>
        <v/>
      </c>
      <c r="G32" s="67"/>
      <c r="H32" s="67" t="str">
        <f>IF(OR(SUM(H16:I30)=0),"",(SUM(H16:I30)))</f>
        <v/>
      </c>
      <c r="I32" s="67"/>
      <c r="J32" s="34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34"/>
      <c r="W32" s="34"/>
      <c r="AA32" s="12" t="s">
        <v>37</v>
      </c>
    </row>
    <row r="33" spans="1:41" ht="15" customHeight="1" x14ac:dyDescent="0.25">
      <c r="A33" s="34"/>
      <c r="B33" s="34"/>
      <c r="C33" s="37" t="s">
        <v>125</v>
      </c>
      <c r="D33" s="95" t="e">
        <f>D32/$A$32</f>
        <v>#VALUE!</v>
      </c>
      <c r="E33" s="95"/>
      <c r="F33" s="95" t="e">
        <f>F32/$A$32</f>
        <v>#VALUE!</v>
      </c>
      <c r="G33" s="95"/>
      <c r="H33" s="95" t="e">
        <f>H32/$A$32</f>
        <v>#VALUE!</v>
      </c>
      <c r="I33" s="95"/>
      <c r="J33" s="34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34"/>
      <c r="W33" s="34"/>
      <c r="AA33" s="12" t="s">
        <v>38</v>
      </c>
    </row>
    <row r="34" spans="1:41" ht="15" customHeight="1" x14ac:dyDescent="0.25">
      <c r="A34" s="34"/>
      <c r="B34" s="34"/>
      <c r="C34" s="34"/>
      <c r="D34" s="34"/>
      <c r="E34" s="34"/>
      <c r="F34" s="34"/>
      <c r="G34" s="34"/>
      <c r="I34" s="34"/>
      <c r="J34" s="34"/>
      <c r="K34" s="34"/>
      <c r="L34" s="34"/>
      <c r="M34" s="34"/>
      <c r="N34" s="34"/>
      <c r="O34" s="34"/>
      <c r="P34" s="34"/>
      <c r="R34" s="34"/>
      <c r="S34" s="34"/>
      <c r="T34" s="34"/>
      <c r="U34" s="34"/>
      <c r="V34" s="34"/>
      <c r="W34" s="34"/>
      <c r="AA34" s="12" t="s">
        <v>39</v>
      </c>
    </row>
    <row r="35" spans="1:41" ht="15" customHeight="1" x14ac:dyDescent="0.25">
      <c r="A35" s="34"/>
      <c r="B35" s="34"/>
      <c r="C35" s="34"/>
      <c r="D35" s="34"/>
      <c r="E35" s="34"/>
      <c r="F35" s="34"/>
      <c r="G35" s="34"/>
      <c r="I35" s="34"/>
      <c r="J35" s="34"/>
      <c r="K35" s="34"/>
      <c r="L35" s="34"/>
      <c r="M35" s="34"/>
      <c r="N35" s="34"/>
      <c r="O35" s="34"/>
      <c r="P35" s="34"/>
      <c r="R35" s="34"/>
      <c r="S35" s="34"/>
      <c r="T35" s="34"/>
      <c r="U35" s="34"/>
      <c r="V35" s="34"/>
      <c r="W35" s="34"/>
      <c r="AA35" s="12" t="s">
        <v>40</v>
      </c>
    </row>
    <row r="36" spans="1:41" ht="15" customHeight="1" x14ac:dyDescent="0.25">
      <c r="J36" s="1"/>
      <c r="K36" s="1"/>
      <c r="L36" s="1"/>
      <c r="AA36" s="12" t="s">
        <v>41</v>
      </c>
    </row>
    <row r="37" spans="1:41" ht="15" customHeight="1" x14ac:dyDescent="0.25">
      <c r="A37" s="3" t="s">
        <v>14</v>
      </c>
      <c r="J37" s="3" t="s">
        <v>45</v>
      </c>
      <c r="AA37" s="12" t="s">
        <v>42</v>
      </c>
    </row>
    <row r="38" spans="1:41" ht="15" customHeight="1" x14ac:dyDescent="0.25">
      <c r="AA38" s="12" t="s">
        <v>43</v>
      </c>
    </row>
    <row r="39" spans="1:41" s="20" customFormat="1" ht="15" customHeight="1" x14ac:dyDescent="0.15">
      <c r="A39" s="55"/>
      <c r="V39" s="57" t="s">
        <v>136</v>
      </c>
      <c r="AA39" s="56" t="s">
        <v>44</v>
      </c>
    </row>
    <row r="42" spans="1:41" ht="15" customHeight="1" x14ac:dyDescent="0.25">
      <c r="X42" s="86" t="s">
        <v>48</v>
      </c>
      <c r="Y42" s="86" t="s">
        <v>49</v>
      </c>
      <c r="Z42" s="88" t="s">
        <v>50</v>
      </c>
      <c r="AA42" s="89"/>
      <c r="AB42" s="92" t="s">
        <v>51</v>
      </c>
      <c r="AC42" s="92"/>
      <c r="AD42" s="93" t="s">
        <v>52</v>
      </c>
      <c r="AE42" s="93"/>
      <c r="AF42" s="88" t="s">
        <v>53</v>
      </c>
      <c r="AG42" s="89"/>
      <c r="AH42" s="86" t="s">
        <v>54</v>
      </c>
      <c r="AI42" s="86"/>
      <c r="AJ42" s="86" t="s">
        <v>112</v>
      </c>
      <c r="AK42" s="86"/>
      <c r="AL42" s="86" t="s">
        <v>120</v>
      </c>
      <c r="AM42" s="86"/>
      <c r="AN42" s="103" t="s">
        <v>121</v>
      </c>
      <c r="AO42" s="103" t="s">
        <v>126</v>
      </c>
    </row>
    <row r="43" spans="1:41" x14ac:dyDescent="0.25">
      <c r="X43" s="86"/>
      <c r="Y43" s="86"/>
      <c r="Z43" s="90"/>
      <c r="AA43" s="91"/>
      <c r="AB43" s="92"/>
      <c r="AC43" s="92"/>
      <c r="AD43" s="93"/>
      <c r="AE43" s="93"/>
      <c r="AF43" s="90"/>
      <c r="AG43" s="91"/>
      <c r="AH43" s="86"/>
      <c r="AI43" s="86"/>
      <c r="AJ43" s="86"/>
      <c r="AK43" s="86"/>
      <c r="AL43" s="86"/>
      <c r="AM43" s="86"/>
      <c r="AN43" s="103"/>
      <c r="AO43" s="103"/>
    </row>
    <row r="44" spans="1:41" x14ac:dyDescent="0.25">
      <c r="W44" s="3" t="s">
        <v>81</v>
      </c>
      <c r="X44" s="53">
        <v>125</v>
      </c>
      <c r="Y44" s="52" t="s">
        <v>59</v>
      </c>
      <c r="Z44" s="82">
        <v>3.66</v>
      </c>
      <c r="AA44" s="87"/>
      <c r="AB44" s="52">
        <f>X44+Z44</f>
        <v>128.66</v>
      </c>
      <c r="AC44" s="52" t="s">
        <v>55</v>
      </c>
      <c r="AD44" s="52">
        <f>X44-Z44</f>
        <v>121.34</v>
      </c>
      <c r="AE44" s="52" t="str">
        <f>AC44</f>
        <v>mm</v>
      </c>
      <c r="AF44" s="52">
        <v>129.51</v>
      </c>
      <c r="AG44" s="52" t="str">
        <f>AC44</f>
        <v>mm</v>
      </c>
      <c r="AH44" s="52">
        <v>8</v>
      </c>
      <c r="AI44" s="52" t="str">
        <f t="shared" ref="AI44:AI69" si="0">AC44</f>
        <v>mm</v>
      </c>
      <c r="AJ44" s="38">
        <f>(AH44*0.15)+AH44</f>
        <v>9.1999999999999993</v>
      </c>
      <c r="AK44" s="52" t="str">
        <f>AI44</f>
        <v>mm</v>
      </c>
      <c r="AL44" s="38">
        <f>AH44-(AH44*0.15)</f>
        <v>6.8</v>
      </c>
      <c r="AM44" s="52" t="str">
        <f>AI44</f>
        <v>mm</v>
      </c>
      <c r="AN44" s="39" t="s">
        <v>122</v>
      </c>
      <c r="AO44" s="39" t="s">
        <v>9</v>
      </c>
    </row>
    <row r="45" spans="1:41" x14ac:dyDescent="0.25">
      <c r="W45" s="3" t="s">
        <v>82</v>
      </c>
      <c r="X45" s="53">
        <v>106</v>
      </c>
      <c r="Y45" s="52" t="s">
        <v>60</v>
      </c>
      <c r="Z45" s="82">
        <v>3.12</v>
      </c>
      <c r="AA45" s="87"/>
      <c r="AB45" s="52">
        <f t="shared" ref="AB45:AB68" si="1">X45+Z45</f>
        <v>109.12</v>
      </c>
      <c r="AC45" s="52" t="s">
        <v>55</v>
      </c>
      <c r="AD45" s="52">
        <f t="shared" ref="AD45:AD68" si="2">X45-Z45</f>
        <v>102.88</v>
      </c>
      <c r="AE45" s="52" t="str">
        <f t="shared" ref="AE45:AE68" si="3">AC45</f>
        <v>mm</v>
      </c>
      <c r="AF45" s="52">
        <v>109.99</v>
      </c>
      <c r="AG45" s="52" t="str">
        <f t="shared" ref="AG45:AG69" si="4">AC45</f>
        <v>mm</v>
      </c>
      <c r="AH45" s="52">
        <v>6.3</v>
      </c>
      <c r="AI45" s="52" t="str">
        <f t="shared" si="0"/>
        <v>mm</v>
      </c>
      <c r="AJ45" s="38">
        <f t="shared" ref="AJ45:AJ69" si="5">(AH45*0.15)+AH45</f>
        <v>7.2450000000000001</v>
      </c>
      <c r="AK45" s="52" t="str">
        <f t="shared" ref="AK45:AK68" si="6">AI45</f>
        <v>mm</v>
      </c>
      <c r="AL45" s="38">
        <f t="shared" ref="AL45:AL68" si="7">AH45-(AH45*0.15)</f>
        <v>5.3549999999999995</v>
      </c>
      <c r="AM45" s="52" t="str">
        <f t="shared" ref="AM45:AM68" si="8">AI45</f>
        <v>mm</v>
      </c>
      <c r="AN45" s="39" t="s">
        <v>122</v>
      </c>
      <c r="AO45" s="39" t="s">
        <v>9</v>
      </c>
    </row>
    <row r="46" spans="1:41" x14ac:dyDescent="0.25">
      <c r="W46" s="3" t="s">
        <v>83</v>
      </c>
      <c r="X46" s="53">
        <v>100</v>
      </c>
      <c r="Y46" s="52" t="s">
        <v>61</v>
      </c>
      <c r="Z46" s="82">
        <v>2.94</v>
      </c>
      <c r="AA46" s="87"/>
      <c r="AB46" s="52">
        <f t="shared" si="1"/>
        <v>102.94</v>
      </c>
      <c r="AC46" s="52" t="s">
        <v>55</v>
      </c>
      <c r="AD46" s="52">
        <f t="shared" si="2"/>
        <v>97.06</v>
      </c>
      <c r="AE46" s="52" t="str">
        <f t="shared" si="3"/>
        <v>mm</v>
      </c>
      <c r="AF46" s="40">
        <v>103.82</v>
      </c>
      <c r="AG46" s="52" t="str">
        <f t="shared" si="4"/>
        <v>mm</v>
      </c>
      <c r="AH46" s="40">
        <v>6.3</v>
      </c>
      <c r="AI46" s="52" t="str">
        <f t="shared" si="0"/>
        <v>mm</v>
      </c>
      <c r="AJ46" s="38">
        <f t="shared" si="5"/>
        <v>7.2450000000000001</v>
      </c>
      <c r="AK46" s="52" t="str">
        <f t="shared" si="6"/>
        <v>mm</v>
      </c>
      <c r="AL46" s="38">
        <f t="shared" si="7"/>
        <v>5.3549999999999995</v>
      </c>
      <c r="AM46" s="52" t="str">
        <f t="shared" si="8"/>
        <v>mm</v>
      </c>
      <c r="AN46" s="39" t="s">
        <v>122</v>
      </c>
      <c r="AO46" s="39" t="s">
        <v>9</v>
      </c>
    </row>
    <row r="47" spans="1:41" x14ac:dyDescent="0.25">
      <c r="W47" s="3" t="s">
        <v>84</v>
      </c>
      <c r="X47" s="53">
        <v>90</v>
      </c>
      <c r="Y47" s="52" t="s">
        <v>62</v>
      </c>
      <c r="Z47" s="82">
        <v>2.65</v>
      </c>
      <c r="AA47" s="87"/>
      <c r="AB47" s="52">
        <f t="shared" si="1"/>
        <v>92.65</v>
      </c>
      <c r="AC47" s="52" t="s">
        <v>55</v>
      </c>
      <c r="AD47" s="52">
        <f t="shared" si="2"/>
        <v>87.35</v>
      </c>
      <c r="AE47" s="52" t="str">
        <f t="shared" si="3"/>
        <v>mm</v>
      </c>
      <c r="AF47" s="40">
        <v>93.53</v>
      </c>
      <c r="AG47" s="52" t="str">
        <f t="shared" si="4"/>
        <v>mm</v>
      </c>
      <c r="AH47" s="40">
        <v>6.3</v>
      </c>
      <c r="AI47" s="52" t="str">
        <f t="shared" si="0"/>
        <v>mm</v>
      </c>
      <c r="AJ47" s="38">
        <f t="shared" si="5"/>
        <v>7.2450000000000001</v>
      </c>
      <c r="AK47" s="52" t="str">
        <f t="shared" si="6"/>
        <v>mm</v>
      </c>
      <c r="AL47" s="38">
        <f t="shared" si="7"/>
        <v>5.3549999999999995</v>
      </c>
      <c r="AM47" s="52" t="str">
        <f t="shared" si="8"/>
        <v>mm</v>
      </c>
      <c r="AN47" s="39" t="s">
        <v>122</v>
      </c>
      <c r="AO47" s="39" t="s">
        <v>9</v>
      </c>
    </row>
    <row r="48" spans="1:41" x14ac:dyDescent="0.25">
      <c r="W48" s="3" t="s">
        <v>85</v>
      </c>
      <c r="X48" s="53">
        <v>75</v>
      </c>
      <c r="Y48" s="52" t="s">
        <v>63</v>
      </c>
      <c r="Z48" s="82">
        <v>2.2200000000000002</v>
      </c>
      <c r="AA48" s="87"/>
      <c r="AB48" s="52">
        <f t="shared" si="1"/>
        <v>77.22</v>
      </c>
      <c r="AC48" s="52" t="s">
        <v>55</v>
      </c>
      <c r="AD48" s="52">
        <f t="shared" si="2"/>
        <v>72.78</v>
      </c>
      <c r="AE48" s="52" t="str">
        <f t="shared" si="3"/>
        <v>mm</v>
      </c>
      <c r="AF48" s="40">
        <v>78.09</v>
      </c>
      <c r="AG48" s="52" t="str">
        <f t="shared" si="4"/>
        <v>mm</v>
      </c>
      <c r="AH48" s="40">
        <v>6.3</v>
      </c>
      <c r="AI48" s="52" t="str">
        <f t="shared" si="0"/>
        <v>mm</v>
      </c>
      <c r="AJ48" s="38">
        <f t="shared" si="5"/>
        <v>7.2450000000000001</v>
      </c>
      <c r="AK48" s="52" t="str">
        <f t="shared" si="6"/>
        <v>mm</v>
      </c>
      <c r="AL48" s="38">
        <f t="shared" si="7"/>
        <v>5.3549999999999995</v>
      </c>
      <c r="AM48" s="52" t="str">
        <f t="shared" si="8"/>
        <v>mm</v>
      </c>
      <c r="AN48" s="39" t="s">
        <v>122</v>
      </c>
      <c r="AO48" s="39" t="s">
        <v>9</v>
      </c>
    </row>
    <row r="49" spans="23:41" x14ac:dyDescent="0.25">
      <c r="W49" s="3" t="s">
        <v>86</v>
      </c>
      <c r="X49" s="53">
        <v>63</v>
      </c>
      <c r="Y49" s="52" t="s">
        <v>64</v>
      </c>
      <c r="Z49" s="82">
        <v>1.87</v>
      </c>
      <c r="AA49" s="87"/>
      <c r="AB49" s="52">
        <f t="shared" si="1"/>
        <v>64.87</v>
      </c>
      <c r="AC49" s="52" t="s">
        <v>55</v>
      </c>
      <c r="AD49" s="52">
        <f t="shared" si="2"/>
        <v>61.13</v>
      </c>
      <c r="AE49" s="52" t="str">
        <f t="shared" si="3"/>
        <v>mm</v>
      </c>
      <c r="AF49" s="40">
        <v>65.709999999999994</v>
      </c>
      <c r="AG49" s="52" t="str">
        <f t="shared" si="4"/>
        <v>mm</v>
      </c>
      <c r="AH49" s="40">
        <v>5.6</v>
      </c>
      <c r="AI49" s="52" t="str">
        <f t="shared" si="0"/>
        <v>mm</v>
      </c>
      <c r="AJ49" s="38">
        <f t="shared" si="5"/>
        <v>6.4399999999999995</v>
      </c>
      <c r="AK49" s="52" t="str">
        <f t="shared" si="6"/>
        <v>mm</v>
      </c>
      <c r="AL49" s="38">
        <f t="shared" si="7"/>
        <v>4.76</v>
      </c>
      <c r="AM49" s="52" t="str">
        <f t="shared" si="8"/>
        <v>mm</v>
      </c>
      <c r="AN49" s="39" t="s">
        <v>122</v>
      </c>
      <c r="AO49" s="39" t="s">
        <v>9</v>
      </c>
    </row>
    <row r="50" spans="23:41" x14ac:dyDescent="0.25">
      <c r="W50" s="3" t="s">
        <v>8</v>
      </c>
      <c r="X50" s="53">
        <v>53</v>
      </c>
      <c r="Y50" s="52" t="s">
        <v>65</v>
      </c>
      <c r="Z50" s="82">
        <v>1.58</v>
      </c>
      <c r="AA50" s="87"/>
      <c r="AB50" s="52">
        <f t="shared" si="1"/>
        <v>54.58</v>
      </c>
      <c r="AC50" s="52" t="s">
        <v>55</v>
      </c>
      <c r="AD50" s="52">
        <f t="shared" si="2"/>
        <v>51.42</v>
      </c>
      <c r="AE50" s="52" t="str">
        <f t="shared" si="3"/>
        <v>mm</v>
      </c>
      <c r="AF50" s="40">
        <v>55.39</v>
      </c>
      <c r="AG50" s="52" t="str">
        <f t="shared" si="4"/>
        <v>mm</v>
      </c>
      <c r="AH50" s="40">
        <v>5</v>
      </c>
      <c r="AI50" s="52" t="str">
        <f t="shared" si="0"/>
        <v>mm</v>
      </c>
      <c r="AJ50" s="38">
        <f t="shared" si="5"/>
        <v>5.75</v>
      </c>
      <c r="AK50" s="52" t="str">
        <f t="shared" si="6"/>
        <v>mm</v>
      </c>
      <c r="AL50" s="38">
        <f t="shared" si="7"/>
        <v>4.25</v>
      </c>
      <c r="AM50" s="52" t="str">
        <f t="shared" si="8"/>
        <v>mm</v>
      </c>
      <c r="AN50" s="39" t="s">
        <v>122</v>
      </c>
      <c r="AO50" s="39" t="s">
        <v>9</v>
      </c>
    </row>
    <row r="51" spans="23:41" x14ac:dyDescent="0.25">
      <c r="W51" s="3" t="s">
        <v>87</v>
      </c>
      <c r="X51" s="53">
        <v>50</v>
      </c>
      <c r="Y51" s="52" t="s">
        <v>66</v>
      </c>
      <c r="Z51" s="82">
        <v>1.49</v>
      </c>
      <c r="AA51" s="87"/>
      <c r="AB51" s="52">
        <f t="shared" si="1"/>
        <v>51.49</v>
      </c>
      <c r="AC51" s="52" t="s">
        <v>55</v>
      </c>
      <c r="AD51" s="52">
        <f t="shared" si="2"/>
        <v>48.51</v>
      </c>
      <c r="AE51" s="52" t="str">
        <f t="shared" si="3"/>
        <v>mm</v>
      </c>
      <c r="AF51" s="40">
        <v>52.29</v>
      </c>
      <c r="AG51" s="52" t="str">
        <f t="shared" si="4"/>
        <v>mm</v>
      </c>
      <c r="AH51" s="40">
        <v>5</v>
      </c>
      <c r="AI51" s="52" t="str">
        <f t="shared" si="0"/>
        <v>mm</v>
      </c>
      <c r="AJ51" s="38">
        <f t="shared" si="5"/>
        <v>5.75</v>
      </c>
      <c r="AK51" s="52" t="str">
        <f t="shared" si="6"/>
        <v>mm</v>
      </c>
      <c r="AL51" s="38">
        <f t="shared" si="7"/>
        <v>4.25</v>
      </c>
      <c r="AM51" s="52" t="str">
        <f t="shared" si="8"/>
        <v>mm</v>
      </c>
      <c r="AN51" s="39" t="s">
        <v>122</v>
      </c>
      <c r="AO51" s="39" t="s">
        <v>9</v>
      </c>
    </row>
    <row r="52" spans="23:41" x14ac:dyDescent="0.25">
      <c r="W52" s="3" t="s">
        <v>88</v>
      </c>
      <c r="X52" s="53">
        <v>45</v>
      </c>
      <c r="Y52" s="52" t="s">
        <v>67</v>
      </c>
      <c r="Z52" s="82">
        <v>1.35</v>
      </c>
      <c r="AA52" s="83"/>
      <c r="AB52" s="52">
        <f t="shared" si="1"/>
        <v>46.35</v>
      </c>
      <c r="AC52" s="52" t="s">
        <v>55</v>
      </c>
      <c r="AD52" s="52">
        <f t="shared" si="2"/>
        <v>43.65</v>
      </c>
      <c r="AE52" s="52" t="str">
        <f t="shared" si="3"/>
        <v>mm</v>
      </c>
      <c r="AF52" s="40">
        <v>47.12</v>
      </c>
      <c r="AG52" s="52" t="str">
        <f t="shared" si="4"/>
        <v>mm</v>
      </c>
      <c r="AH52" s="40">
        <v>4.5</v>
      </c>
      <c r="AI52" s="52" t="str">
        <f t="shared" si="0"/>
        <v>mm</v>
      </c>
      <c r="AJ52" s="38">
        <f t="shared" si="5"/>
        <v>5.1749999999999998</v>
      </c>
      <c r="AK52" s="52" t="str">
        <f t="shared" si="6"/>
        <v>mm</v>
      </c>
      <c r="AL52" s="38">
        <f t="shared" si="7"/>
        <v>3.8250000000000002</v>
      </c>
      <c r="AM52" s="52" t="str">
        <f t="shared" si="8"/>
        <v>mm</v>
      </c>
      <c r="AN52" s="39" t="s">
        <v>122</v>
      </c>
      <c r="AO52" s="39" t="s">
        <v>9</v>
      </c>
    </row>
    <row r="53" spans="23:41" x14ac:dyDescent="0.25">
      <c r="W53" s="3" t="s">
        <v>89</v>
      </c>
      <c r="X53" s="53">
        <v>37.5</v>
      </c>
      <c r="Y53" s="52" t="s">
        <v>68</v>
      </c>
      <c r="Z53" s="82">
        <v>1.1299999999999999</v>
      </c>
      <c r="AA53" s="83"/>
      <c r="AB53" s="52">
        <f t="shared" si="1"/>
        <v>38.630000000000003</v>
      </c>
      <c r="AC53" s="52" t="s">
        <v>55</v>
      </c>
      <c r="AD53" s="52">
        <f t="shared" si="2"/>
        <v>36.369999999999997</v>
      </c>
      <c r="AE53" s="52" t="str">
        <f t="shared" si="3"/>
        <v>mm</v>
      </c>
      <c r="AF53" s="40">
        <v>39.35</v>
      </c>
      <c r="AG53" s="52" t="str">
        <f t="shared" si="4"/>
        <v>mm</v>
      </c>
      <c r="AH53" s="40">
        <v>4.5</v>
      </c>
      <c r="AI53" s="52" t="str">
        <f t="shared" si="0"/>
        <v>mm</v>
      </c>
      <c r="AJ53" s="38">
        <f t="shared" si="5"/>
        <v>5.1749999999999998</v>
      </c>
      <c r="AK53" s="52" t="str">
        <f t="shared" si="6"/>
        <v>mm</v>
      </c>
      <c r="AL53" s="38">
        <f t="shared" si="7"/>
        <v>3.8250000000000002</v>
      </c>
      <c r="AM53" s="52" t="str">
        <f t="shared" si="8"/>
        <v>mm</v>
      </c>
      <c r="AN53" s="39" t="s">
        <v>122</v>
      </c>
      <c r="AO53" s="39" t="s">
        <v>9</v>
      </c>
    </row>
    <row r="54" spans="23:41" x14ac:dyDescent="0.25">
      <c r="W54" s="3" t="s">
        <v>90</v>
      </c>
      <c r="X54" s="53">
        <v>31.5</v>
      </c>
      <c r="Y54" s="52" t="s">
        <v>69</v>
      </c>
      <c r="Z54" s="82">
        <v>0.95</v>
      </c>
      <c r="AA54" s="83"/>
      <c r="AB54" s="52">
        <f t="shared" si="1"/>
        <v>32.450000000000003</v>
      </c>
      <c r="AC54" s="52" t="s">
        <v>55</v>
      </c>
      <c r="AD54" s="52">
        <f t="shared" si="2"/>
        <v>30.55</v>
      </c>
      <c r="AE54" s="52" t="str">
        <f t="shared" si="3"/>
        <v>mm</v>
      </c>
      <c r="AF54" s="40">
        <v>33.130000000000003</v>
      </c>
      <c r="AG54" s="52" t="str">
        <f t="shared" si="4"/>
        <v>mm</v>
      </c>
      <c r="AH54" s="40">
        <v>4</v>
      </c>
      <c r="AI54" s="52" t="str">
        <f t="shared" si="0"/>
        <v>mm</v>
      </c>
      <c r="AJ54" s="38">
        <f t="shared" si="5"/>
        <v>4.5999999999999996</v>
      </c>
      <c r="AK54" s="52" t="str">
        <f t="shared" si="6"/>
        <v>mm</v>
      </c>
      <c r="AL54" s="38">
        <f t="shared" si="7"/>
        <v>3.4</v>
      </c>
      <c r="AM54" s="52" t="str">
        <f t="shared" si="8"/>
        <v>mm</v>
      </c>
      <c r="AN54" s="39" t="s">
        <v>122</v>
      </c>
      <c r="AO54" s="39" t="s">
        <v>9</v>
      </c>
    </row>
    <row r="55" spans="23:41" x14ac:dyDescent="0.25">
      <c r="W55" s="3" t="s">
        <v>91</v>
      </c>
      <c r="X55" s="53">
        <v>26.5</v>
      </c>
      <c r="Y55" s="52" t="s">
        <v>70</v>
      </c>
      <c r="Z55" s="84">
        <v>0.80200000000000005</v>
      </c>
      <c r="AA55" s="85"/>
      <c r="AB55" s="52">
        <f t="shared" si="1"/>
        <v>27.302</v>
      </c>
      <c r="AC55" s="52" t="s">
        <v>55</v>
      </c>
      <c r="AD55" s="52">
        <f t="shared" si="2"/>
        <v>25.698</v>
      </c>
      <c r="AE55" s="52" t="str">
        <f t="shared" si="3"/>
        <v>mm</v>
      </c>
      <c r="AF55" s="40">
        <v>27.94</v>
      </c>
      <c r="AG55" s="52" t="str">
        <f t="shared" si="4"/>
        <v>mm</v>
      </c>
      <c r="AH55" s="40">
        <v>3.55</v>
      </c>
      <c r="AI55" s="52" t="str">
        <f t="shared" si="0"/>
        <v>mm</v>
      </c>
      <c r="AJ55" s="38">
        <f t="shared" si="5"/>
        <v>4.0824999999999996</v>
      </c>
      <c r="AK55" s="52" t="str">
        <f t="shared" si="6"/>
        <v>mm</v>
      </c>
      <c r="AL55" s="38">
        <f t="shared" si="7"/>
        <v>3.0175000000000001</v>
      </c>
      <c r="AM55" s="52" t="str">
        <f t="shared" si="8"/>
        <v>mm</v>
      </c>
      <c r="AN55" s="39">
        <v>15</v>
      </c>
      <c r="AO55" s="39">
        <v>0.58399999999999996</v>
      </c>
    </row>
    <row r="56" spans="23:41" x14ac:dyDescent="0.25">
      <c r="W56" s="3" t="s">
        <v>92</v>
      </c>
      <c r="X56" s="53">
        <v>25</v>
      </c>
      <c r="Y56" s="52" t="s">
        <v>71</v>
      </c>
      <c r="Z56" s="84">
        <v>0.75800000000000001</v>
      </c>
      <c r="AA56" s="85"/>
      <c r="AB56" s="52">
        <f t="shared" si="1"/>
        <v>25.757999999999999</v>
      </c>
      <c r="AC56" s="52" t="s">
        <v>55</v>
      </c>
      <c r="AD56" s="52">
        <f t="shared" si="2"/>
        <v>24.242000000000001</v>
      </c>
      <c r="AE56" s="52" t="str">
        <f t="shared" si="3"/>
        <v>mm</v>
      </c>
      <c r="AF56" s="40">
        <v>26.38</v>
      </c>
      <c r="AG56" s="52" t="str">
        <f t="shared" si="4"/>
        <v>mm</v>
      </c>
      <c r="AH56" s="40">
        <v>3.55</v>
      </c>
      <c r="AI56" s="52" t="str">
        <f t="shared" si="0"/>
        <v>mm</v>
      </c>
      <c r="AJ56" s="38">
        <f t="shared" si="5"/>
        <v>4.0824999999999996</v>
      </c>
      <c r="AK56" s="52" t="str">
        <f t="shared" si="6"/>
        <v>mm</v>
      </c>
      <c r="AL56" s="38">
        <f t="shared" si="7"/>
        <v>3.0175000000000001</v>
      </c>
      <c r="AM56" s="52" t="str">
        <f t="shared" si="8"/>
        <v>mm</v>
      </c>
      <c r="AN56" s="39">
        <v>15</v>
      </c>
      <c r="AO56" s="39">
        <v>0.55300000000000005</v>
      </c>
    </row>
    <row r="57" spans="23:41" x14ac:dyDescent="0.25">
      <c r="W57" s="3" t="s">
        <v>93</v>
      </c>
      <c r="X57" s="53">
        <v>22.4</v>
      </c>
      <c r="Y57" s="52" t="s">
        <v>72</v>
      </c>
      <c r="Z57" s="84">
        <v>0.68100000000000005</v>
      </c>
      <c r="AA57" s="85"/>
      <c r="AB57" s="52">
        <f t="shared" si="1"/>
        <v>23.081</v>
      </c>
      <c r="AC57" s="52" t="s">
        <v>55</v>
      </c>
      <c r="AD57" s="52">
        <f t="shared" si="2"/>
        <v>21.718999999999998</v>
      </c>
      <c r="AE57" s="52" t="str">
        <f t="shared" si="3"/>
        <v>mm</v>
      </c>
      <c r="AF57" s="40">
        <v>23.67</v>
      </c>
      <c r="AG57" s="52" t="str">
        <f t="shared" si="4"/>
        <v>mm</v>
      </c>
      <c r="AH57" s="40">
        <v>3.55</v>
      </c>
      <c r="AI57" s="52" t="str">
        <f t="shared" si="0"/>
        <v>mm</v>
      </c>
      <c r="AJ57" s="38">
        <f t="shared" si="5"/>
        <v>4.0824999999999996</v>
      </c>
      <c r="AK57" s="52" t="str">
        <f t="shared" si="6"/>
        <v>mm</v>
      </c>
      <c r="AL57" s="38">
        <f t="shared" si="7"/>
        <v>3.0175000000000001</v>
      </c>
      <c r="AM57" s="52" t="str">
        <f t="shared" si="8"/>
        <v>mm</v>
      </c>
      <c r="AN57" s="39">
        <v>15</v>
      </c>
      <c r="AO57" s="39">
        <v>0.49299999999999999</v>
      </c>
    </row>
    <row r="58" spans="23:41" x14ac:dyDescent="0.25">
      <c r="W58" s="3" t="s">
        <v>94</v>
      </c>
      <c r="X58" s="53">
        <v>19</v>
      </c>
      <c r="Y58" s="52" t="s">
        <v>73</v>
      </c>
      <c r="Z58" s="84">
        <v>0.57899999999999996</v>
      </c>
      <c r="AA58" s="85"/>
      <c r="AB58" s="52">
        <f t="shared" si="1"/>
        <v>19.579000000000001</v>
      </c>
      <c r="AC58" s="52" t="s">
        <v>55</v>
      </c>
      <c r="AD58" s="52">
        <f t="shared" si="2"/>
        <v>18.420999999999999</v>
      </c>
      <c r="AE58" s="52" t="str">
        <f t="shared" si="3"/>
        <v>mm</v>
      </c>
      <c r="AF58" s="40">
        <v>20.13</v>
      </c>
      <c r="AG58" s="52" t="str">
        <f t="shared" si="4"/>
        <v>mm</v>
      </c>
      <c r="AH58" s="40">
        <v>3.15</v>
      </c>
      <c r="AI58" s="52" t="str">
        <f t="shared" si="0"/>
        <v>mm</v>
      </c>
      <c r="AJ58" s="38">
        <f t="shared" si="5"/>
        <v>3.6225000000000001</v>
      </c>
      <c r="AK58" s="52" t="str">
        <f t="shared" si="6"/>
        <v>mm</v>
      </c>
      <c r="AL58" s="38">
        <f t="shared" si="7"/>
        <v>2.6774999999999998</v>
      </c>
      <c r="AM58" s="52" t="str">
        <f t="shared" si="8"/>
        <v>mm</v>
      </c>
      <c r="AN58" s="39">
        <v>15</v>
      </c>
      <c r="AO58" s="39">
        <v>0.41799999999999998</v>
      </c>
    </row>
    <row r="59" spans="23:41" x14ac:dyDescent="0.25">
      <c r="W59" s="3" t="s">
        <v>95</v>
      </c>
      <c r="X59" s="53">
        <v>16</v>
      </c>
      <c r="Y59" s="52" t="s">
        <v>74</v>
      </c>
      <c r="Z59" s="84">
        <v>0.49</v>
      </c>
      <c r="AA59" s="85"/>
      <c r="AB59" s="52">
        <f t="shared" si="1"/>
        <v>16.489999999999998</v>
      </c>
      <c r="AC59" s="52" t="s">
        <v>55</v>
      </c>
      <c r="AD59" s="52">
        <f t="shared" si="2"/>
        <v>15.51</v>
      </c>
      <c r="AE59" s="52" t="str">
        <f t="shared" si="3"/>
        <v>mm</v>
      </c>
      <c r="AF59" s="40">
        <v>16.989999999999998</v>
      </c>
      <c r="AG59" s="52" t="str">
        <f t="shared" si="4"/>
        <v>mm</v>
      </c>
      <c r="AH59" s="40">
        <v>3.15</v>
      </c>
      <c r="AI59" s="52" t="str">
        <f t="shared" si="0"/>
        <v>mm</v>
      </c>
      <c r="AJ59" s="38">
        <f t="shared" si="5"/>
        <v>3.6225000000000001</v>
      </c>
      <c r="AK59" s="52" t="str">
        <f t="shared" si="6"/>
        <v>mm</v>
      </c>
      <c r="AL59" s="38">
        <f t="shared" si="7"/>
        <v>2.6774999999999998</v>
      </c>
      <c r="AM59" s="52" t="str">
        <f t="shared" si="8"/>
        <v>mm</v>
      </c>
      <c r="AN59" s="39">
        <v>15</v>
      </c>
      <c r="AO59" s="39">
        <v>0.35399999999999998</v>
      </c>
    </row>
    <row r="60" spans="23:41" x14ac:dyDescent="0.25">
      <c r="W60" s="3" t="s">
        <v>96</v>
      </c>
      <c r="X60" s="53">
        <v>13.2</v>
      </c>
      <c r="Y60" s="52" t="s">
        <v>75</v>
      </c>
      <c r="Z60" s="84">
        <v>0.40600000000000003</v>
      </c>
      <c r="AA60" s="85"/>
      <c r="AB60" s="52">
        <f t="shared" si="1"/>
        <v>13.606</v>
      </c>
      <c r="AC60" s="52" t="s">
        <v>55</v>
      </c>
      <c r="AD60" s="52">
        <f t="shared" si="2"/>
        <v>12.793999999999999</v>
      </c>
      <c r="AE60" s="52" t="str">
        <f t="shared" si="3"/>
        <v>mm</v>
      </c>
      <c r="AF60" s="40">
        <v>14.06</v>
      </c>
      <c r="AG60" s="52" t="str">
        <f t="shared" si="4"/>
        <v>mm</v>
      </c>
      <c r="AH60" s="40">
        <v>2.8</v>
      </c>
      <c r="AI60" s="52" t="str">
        <f t="shared" si="0"/>
        <v>mm</v>
      </c>
      <c r="AJ60" s="38">
        <f t="shared" si="5"/>
        <v>3.2199999999999998</v>
      </c>
      <c r="AK60" s="52" t="str">
        <f t="shared" si="6"/>
        <v>mm</v>
      </c>
      <c r="AL60" s="38">
        <f t="shared" si="7"/>
        <v>2.38</v>
      </c>
      <c r="AM60" s="52" t="str">
        <f t="shared" si="8"/>
        <v>mm</v>
      </c>
      <c r="AN60" s="39">
        <v>15</v>
      </c>
      <c r="AO60" s="39">
        <v>0.29599999999999999</v>
      </c>
    </row>
    <row r="61" spans="23:41" x14ac:dyDescent="0.25">
      <c r="W61" s="3" t="s">
        <v>97</v>
      </c>
      <c r="X61" s="53">
        <v>12.5</v>
      </c>
      <c r="Y61" s="52" t="s">
        <v>76</v>
      </c>
      <c r="Z61" s="84">
        <v>0.38500000000000001</v>
      </c>
      <c r="AA61" s="85"/>
      <c r="AB61" s="52">
        <f t="shared" si="1"/>
        <v>12.885</v>
      </c>
      <c r="AC61" s="52" t="s">
        <v>55</v>
      </c>
      <c r="AD61" s="52">
        <f t="shared" si="2"/>
        <v>12.115</v>
      </c>
      <c r="AE61" s="52" t="str">
        <f t="shared" si="3"/>
        <v>mm</v>
      </c>
      <c r="AF61" s="40">
        <v>13.33</v>
      </c>
      <c r="AG61" s="52" t="str">
        <f t="shared" si="4"/>
        <v>mm</v>
      </c>
      <c r="AH61" s="40">
        <v>2.5</v>
      </c>
      <c r="AI61" s="52" t="str">
        <f t="shared" si="0"/>
        <v>mm</v>
      </c>
      <c r="AJ61" s="38">
        <f t="shared" si="5"/>
        <v>2.875</v>
      </c>
      <c r="AK61" s="52" t="str">
        <f t="shared" si="6"/>
        <v>mm</v>
      </c>
      <c r="AL61" s="38">
        <f t="shared" si="7"/>
        <v>2.125</v>
      </c>
      <c r="AM61" s="52" t="str">
        <f t="shared" si="8"/>
        <v>mm</v>
      </c>
      <c r="AN61" s="39">
        <v>15</v>
      </c>
      <c r="AO61" s="39">
        <v>0.28299999999999997</v>
      </c>
    </row>
    <row r="62" spans="23:41" x14ac:dyDescent="0.25">
      <c r="W62" s="3" t="s">
        <v>98</v>
      </c>
      <c r="X62" s="53">
        <v>11.2</v>
      </c>
      <c r="Y62" s="52" t="s">
        <v>77</v>
      </c>
      <c r="Z62" s="84">
        <v>0.34599999999999997</v>
      </c>
      <c r="AA62" s="85"/>
      <c r="AB62" s="52">
        <f t="shared" si="1"/>
        <v>11.545999999999999</v>
      </c>
      <c r="AC62" s="52" t="s">
        <v>55</v>
      </c>
      <c r="AD62" s="52">
        <f t="shared" si="2"/>
        <v>10.853999999999999</v>
      </c>
      <c r="AE62" s="52" t="str">
        <f t="shared" si="3"/>
        <v>mm</v>
      </c>
      <c r="AF62" s="40">
        <v>11.97</v>
      </c>
      <c r="AG62" s="52" t="str">
        <f t="shared" si="4"/>
        <v>mm</v>
      </c>
      <c r="AH62" s="40">
        <v>2.5</v>
      </c>
      <c r="AI62" s="52" t="str">
        <f t="shared" si="0"/>
        <v>mm</v>
      </c>
      <c r="AJ62" s="38">
        <f t="shared" si="5"/>
        <v>2.875</v>
      </c>
      <c r="AK62" s="52" t="str">
        <f t="shared" si="6"/>
        <v>mm</v>
      </c>
      <c r="AL62" s="38">
        <f t="shared" si="7"/>
        <v>2.125</v>
      </c>
      <c r="AM62" s="52" t="str">
        <f t="shared" si="8"/>
        <v>mm</v>
      </c>
      <c r="AN62" s="39">
        <v>15</v>
      </c>
      <c r="AO62" s="39">
        <v>0.25600000000000001</v>
      </c>
    </row>
    <row r="63" spans="23:41" x14ac:dyDescent="0.25">
      <c r="W63" s="3" t="s">
        <v>99</v>
      </c>
      <c r="X63" s="53">
        <v>9.5</v>
      </c>
      <c r="Y63" s="52" t="s">
        <v>78</v>
      </c>
      <c r="Z63" s="84">
        <v>0.29499999999999998</v>
      </c>
      <c r="AA63" s="85"/>
      <c r="AB63" s="52">
        <f t="shared" si="1"/>
        <v>9.7949999999999999</v>
      </c>
      <c r="AC63" s="52" t="s">
        <v>55</v>
      </c>
      <c r="AD63" s="52">
        <f t="shared" si="2"/>
        <v>9.2050000000000001</v>
      </c>
      <c r="AE63" s="52" t="str">
        <f t="shared" si="3"/>
        <v>mm</v>
      </c>
      <c r="AF63" s="40">
        <v>10.18</v>
      </c>
      <c r="AG63" s="52" t="str">
        <f t="shared" si="4"/>
        <v>mm</v>
      </c>
      <c r="AH63" s="40">
        <v>2.2400000000000002</v>
      </c>
      <c r="AI63" s="52" t="str">
        <f t="shared" si="0"/>
        <v>mm</v>
      </c>
      <c r="AJ63" s="38">
        <f t="shared" si="5"/>
        <v>2.5760000000000001</v>
      </c>
      <c r="AK63" s="52" t="str">
        <f t="shared" si="6"/>
        <v>mm</v>
      </c>
      <c r="AL63" s="38">
        <f t="shared" si="7"/>
        <v>1.9040000000000001</v>
      </c>
      <c r="AM63" s="52" t="str">
        <f t="shared" si="8"/>
        <v>mm</v>
      </c>
      <c r="AN63" s="39">
        <v>15</v>
      </c>
      <c r="AO63" s="39">
        <v>0.222</v>
      </c>
    </row>
    <row r="64" spans="23:41" x14ac:dyDescent="0.25">
      <c r="W64" s="3" t="s">
        <v>100</v>
      </c>
      <c r="X64" s="53">
        <v>8</v>
      </c>
      <c r="Y64" s="41" t="s">
        <v>79</v>
      </c>
      <c r="Z64" s="84">
        <v>0.249</v>
      </c>
      <c r="AA64" s="85"/>
      <c r="AB64" s="52">
        <f t="shared" si="1"/>
        <v>8.2490000000000006</v>
      </c>
      <c r="AC64" s="52" t="s">
        <v>55</v>
      </c>
      <c r="AD64" s="52">
        <f t="shared" si="2"/>
        <v>7.7510000000000003</v>
      </c>
      <c r="AE64" s="52" t="str">
        <f t="shared" si="3"/>
        <v>mm</v>
      </c>
      <c r="AF64" s="40">
        <v>8.6</v>
      </c>
      <c r="AG64" s="52" t="str">
        <f t="shared" si="4"/>
        <v>mm</v>
      </c>
      <c r="AH64" s="40">
        <v>2</v>
      </c>
      <c r="AI64" s="52" t="str">
        <f t="shared" si="0"/>
        <v>mm</v>
      </c>
      <c r="AJ64" s="38">
        <f t="shared" si="5"/>
        <v>2.2999999999999998</v>
      </c>
      <c r="AK64" s="52" t="str">
        <f t="shared" si="6"/>
        <v>mm</v>
      </c>
      <c r="AL64" s="38">
        <f t="shared" si="7"/>
        <v>1.7</v>
      </c>
      <c r="AM64" s="52" t="str">
        <f t="shared" si="8"/>
        <v>mm</v>
      </c>
      <c r="AN64" s="39">
        <v>15</v>
      </c>
      <c r="AO64" s="39">
        <v>0.191</v>
      </c>
    </row>
    <row r="65" spans="23:41" x14ac:dyDescent="0.25">
      <c r="W65" s="3" t="s">
        <v>101</v>
      </c>
      <c r="X65" s="53">
        <v>6.7</v>
      </c>
      <c r="Y65" s="53">
        <v>0.26500000000000001</v>
      </c>
      <c r="Z65" s="84">
        <v>0.21</v>
      </c>
      <c r="AA65" s="85"/>
      <c r="AB65" s="52">
        <f t="shared" si="1"/>
        <v>6.91</v>
      </c>
      <c r="AC65" s="52" t="s">
        <v>55</v>
      </c>
      <c r="AD65" s="52">
        <f t="shared" si="2"/>
        <v>6.49</v>
      </c>
      <c r="AE65" s="52" t="str">
        <f t="shared" si="3"/>
        <v>mm</v>
      </c>
      <c r="AF65" s="40">
        <v>7.23</v>
      </c>
      <c r="AG65" s="52" t="str">
        <f t="shared" si="4"/>
        <v>mm</v>
      </c>
      <c r="AH65" s="40">
        <v>1.8</v>
      </c>
      <c r="AI65" s="52" t="str">
        <f t="shared" si="0"/>
        <v>mm</v>
      </c>
      <c r="AJ65" s="38">
        <f t="shared" si="5"/>
        <v>2.0700000000000003</v>
      </c>
      <c r="AK65" s="52" t="str">
        <f t="shared" si="6"/>
        <v>mm</v>
      </c>
      <c r="AL65" s="38">
        <f t="shared" si="7"/>
        <v>1.53</v>
      </c>
      <c r="AM65" s="52" t="str">
        <f t="shared" si="8"/>
        <v>mm</v>
      </c>
      <c r="AN65" s="39">
        <v>15</v>
      </c>
      <c r="AO65" s="39">
        <v>0.16400000000000001</v>
      </c>
    </row>
    <row r="66" spans="23:41" x14ac:dyDescent="0.25">
      <c r="W66" s="3" t="s">
        <v>102</v>
      </c>
      <c r="X66" s="53">
        <v>6.3</v>
      </c>
      <c r="Y66" s="52" t="s">
        <v>80</v>
      </c>
      <c r="Z66" s="84">
        <v>0.19700000000000001</v>
      </c>
      <c r="AA66" s="85"/>
      <c r="AB66" s="52">
        <f t="shared" si="1"/>
        <v>6.4969999999999999</v>
      </c>
      <c r="AC66" s="52" t="s">
        <v>55</v>
      </c>
      <c r="AD66" s="52">
        <f t="shared" si="2"/>
        <v>6.1029999999999998</v>
      </c>
      <c r="AE66" s="52" t="str">
        <f t="shared" si="3"/>
        <v>mm</v>
      </c>
      <c r="AF66" s="40">
        <v>6.81</v>
      </c>
      <c r="AG66" s="52" t="str">
        <f t="shared" si="4"/>
        <v>mm</v>
      </c>
      <c r="AH66" s="40">
        <v>1.8</v>
      </c>
      <c r="AI66" s="52" t="str">
        <f t="shared" si="0"/>
        <v>mm</v>
      </c>
      <c r="AJ66" s="38">
        <f t="shared" si="5"/>
        <v>2.0700000000000003</v>
      </c>
      <c r="AK66" s="52" t="str">
        <f t="shared" si="6"/>
        <v>mm</v>
      </c>
      <c r="AL66" s="38">
        <f t="shared" si="7"/>
        <v>1.53</v>
      </c>
      <c r="AM66" s="52" t="str">
        <f t="shared" si="8"/>
        <v>mm</v>
      </c>
      <c r="AN66" s="39">
        <v>15</v>
      </c>
      <c r="AO66" s="39">
        <v>0.157</v>
      </c>
    </row>
    <row r="67" spans="23:41" x14ac:dyDescent="0.25">
      <c r="W67" s="3" t="s">
        <v>103</v>
      </c>
      <c r="X67" s="53">
        <v>5.6</v>
      </c>
      <c r="Y67" s="52" t="s">
        <v>56</v>
      </c>
      <c r="Z67" s="97">
        <v>0.17599999999999999</v>
      </c>
      <c r="AA67" s="97"/>
      <c r="AB67" s="52">
        <f t="shared" si="1"/>
        <v>5.7759999999999998</v>
      </c>
      <c r="AC67" s="52" t="s">
        <v>55</v>
      </c>
      <c r="AD67" s="52">
        <f t="shared" si="2"/>
        <v>5.4239999999999995</v>
      </c>
      <c r="AE67" s="52" t="str">
        <f t="shared" si="3"/>
        <v>mm</v>
      </c>
      <c r="AF67" s="40">
        <v>6.07</v>
      </c>
      <c r="AG67" s="52" t="str">
        <f t="shared" si="4"/>
        <v>mm</v>
      </c>
      <c r="AH67" s="40">
        <v>1.6</v>
      </c>
      <c r="AI67" s="52" t="str">
        <f t="shared" si="0"/>
        <v>mm</v>
      </c>
      <c r="AJ67" s="38">
        <f t="shared" si="5"/>
        <v>1.84</v>
      </c>
      <c r="AK67" s="52" t="str">
        <f t="shared" si="6"/>
        <v>mm</v>
      </c>
      <c r="AL67" s="38">
        <f t="shared" si="7"/>
        <v>1.36</v>
      </c>
      <c r="AM67" s="52" t="str">
        <f t="shared" si="8"/>
        <v>mm</v>
      </c>
      <c r="AN67" s="39">
        <v>15</v>
      </c>
      <c r="AO67" s="39">
        <v>0.14199999999999999</v>
      </c>
    </row>
    <row r="68" spans="23:41" x14ac:dyDescent="0.25">
      <c r="W68" s="3" t="s">
        <v>104</v>
      </c>
      <c r="X68" s="53">
        <v>4.75</v>
      </c>
      <c r="Y68" s="52" t="s">
        <v>57</v>
      </c>
      <c r="Z68" s="97">
        <v>0.15</v>
      </c>
      <c r="AA68" s="97"/>
      <c r="AB68" s="52">
        <f t="shared" si="1"/>
        <v>4.9000000000000004</v>
      </c>
      <c r="AC68" s="52" t="s">
        <v>55</v>
      </c>
      <c r="AD68" s="52">
        <f t="shared" si="2"/>
        <v>4.5999999999999996</v>
      </c>
      <c r="AE68" s="52" t="str">
        <f t="shared" si="3"/>
        <v>mm</v>
      </c>
      <c r="AF68" s="40">
        <v>5.16</v>
      </c>
      <c r="AG68" s="52" t="str">
        <f t="shared" si="4"/>
        <v>mm</v>
      </c>
      <c r="AH68" s="40">
        <v>1.6</v>
      </c>
      <c r="AI68" s="52" t="str">
        <f t="shared" si="0"/>
        <v>mm</v>
      </c>
      <c r="AJ68" s="38">
        <f t="shared" si="5"/>
        <v>1.84</v>
      </c>
      <c r="AK68" s="52" t="str">
        <f t="shared" si="6"/>
        <v>mm</v>
      </c>
      <c r="AL68" s="38">
        <f t="shared" si="7"/>
        <v>1.36</v>
      </c>
      <c r="AM68" s="52" t="str">
        <f t="shared" si="8"/>
        <v>mm</v>
      </c>
      <c r="AN68" s="39">
        <v>15</v>
      </c>
      <c r="AO68" s="39">
        <v>0.123</v>
      </c>
    </row>
    <row r="69" spans="23:41" x14ac:dyDescent="0.25">
      <c r="W69" s="3" t="s">
        <v>105</v>
      </c>
      <c r="X69" s="53">
        <v>4</v>
      </c>
      <c r="Y69" s="52" t="s">
        <v>58</v>
      </c>
      <c r="Z69" s="97">
        <v>0.127</v>
      </c>
      <c r="AA69" s="97"/>
      <c r="AB69" s="52">
        <f>X69+Z69</f>
        <v>4.1269999999999998</v>
      </c>
      <c r="AC69" s="52" t="s">
        <v>55</v>
      </c>
      <c r="AD69" s="52">
        <f>X69-Z69</f>
        <v>3.8730000000000002</v>
      </c>
      <c r="AE69" s="52" t="str">
        <f>AC69</f>
        <v>mm</v>
      </c>
      <c r="AF69" s="40">
        <v>4.37</v>
      </c>
      <c r="AG69" s="52" t="str">
        <f t="shared" si="4"/>
        <v>mm</v>
      </c>
      <c r="AH69" s="40">
        <v>1.4</v>
      </c>
      <c r="AI69" s="52" t="str">
        <f t="shared" si="0"/>
        <v>mm</v>
      </c>
      <c r="AJ69" s="38">
        <f t="shared" si="5"/>
        <v>1.6099999999999999</v>
      </c>
      <c r="AK69" s="52" t="str">
        <f>AI69</f>
        <v>mm</v>
      </c>
      <c r="AL69" s="38">
        <f>AH69-(AH69*0.15)</f>
        <v>1.19</v>
      </c>
      <c r="AM69" s="52" t="str">
        <f>AI69</f>
        <v>mm</v>
      </c>
      <c r="AN69" s="39">
        <v>15</v>
      </c>
      <c r="AO69" s="39">
        <v>0.108</v>
      </c>
    </row>
    <row r="70" spans="23:41" x14ac:dyDescent="0.25">
      <c r="X70" s="42"/>
      <c r="Y70" s="96" t="s">
        <v>107</v>
      </c>
      <c r="Z70" s="96"/>
      <c r="AA70" s="96"/>
      <c r="AB70" s="96" t="s">
        <v>114</v>
      </c>
      <c r="AC70" s="96"/>
      <c r="AD70" s="96"/>
      <c r="AE70" s="43"/>
      <c r="AF70" s="44"/>
      <c r="AG70" s="43"/>
      <c r="AH70" s="44"/>
      <c r="AI70" s="43"/>
      <c r="AJ70" s="43"/>
      <c r="AK70" s="43"/>
      <c r="AL70" s="43"/>
      <c r="AM70" s="43"/>
    </row>
    <row r="71" spans="23:41" ht="23.25" x14ac:dyDescent="0.25">
      <c r="X71" s="45" t="s">
        <v>106</v>
      </c>
      <c r="Y71" s="46" t="s">
        <v>113</v>
      </c>
      <c r="Z71" s="46" t="s">
        <v>110</v>
      </c>
      <c r="AA71" s="46" t="s">
        <v>111</v>
      </c>
      <c r="AB71" s="46" t="s">
        <v>110</v>
      </c>
      <c r="AC71" s="46" t="s">
        <v>111</v>
      </c>
      <c r="AD71" s="46" t="s">
        <v>115</v>
      </c>
      <c r="AE71" s="46" t="s">
        <v>117</v>
      </c>
      <c r="AF71" s="46" t="s">
        <v>121</v>
      </c>
      <c r="AG71" s="46" t="str">
        <f>AO42</f>
        <v>Desviación estándar</v>
      </c>
      <c r="AH71" s="44"/>
      <c r="AI71" s="43"/>
      <c r="AJ71" s="43"/>
      <c r="AK71" s="43"/>
      <c r="AL71" s="43"/>
      <c r="AM71" s="43"/>
    </row>
    <row r="72" spans="23:41" x14ac:dyDescent="0.25">
      <c r="W72" s="39" t="e">
        <f>#VALUE!</f>
        <v>#VALUE!</v>
      </c>
      <c r="X72" s="53" t="e">
        <f>VLOOKUP(W72,W44:AM69,3)</f>
        <v>#VALUE!</v>
      </c>
      <c r="Y72" s="38" t="e">
        <f>VLOOKUP(W72,W44:AM69,12)</f>
        <v>#VALUE!</v>
      </c>
      <c r="Z72" s="38" t="e">
        <f>VLOOKUP(W72,W44:AM69,16)</f>
        <v>#VALUE!</v>
      </c>
      <c r="AA72" s="38" t="e">
        <f>VLOOKUP(W72,W44:AM69,14)</f>
        <v>#VALUE!</v>
      </c>
      <c r="AB72" s="52" t="e">
        <f>VLOOKUP(W72,W44:AM69,8)</f>
        <v>#VALUE!</v>
      </c>
      <c r="AC72" s="52" t="e">
        <f>VLOOKUP(W72,W44:AM69,6)</f>
        <v>#VALUE!</v>
      </c>
      <c r="AD72" s="52" t="e">
        <f>VLOOKUP(W72,W44:AM69,10)</f>
        <v>#VALUE!</v>
      </c>
      <c r="AE72" s="38" t="e">
        <f>VLOOKUP(W72,W44:AM69,2)</f>
        <v>#VALUE!</v>
      </c>
      <c r="AF72" s="47" t="e">
        <f>VLOOKUP(W72,W44:AN69,18)</f>
        <v>#VALUE!</v>
      </c>
      <c r="AG72" s="47" t="e">
        <f>VLOOKUP(W72,W44:AO69,19)</f>
        <v>#VALUE!</v>
      </c>
      <c r="AH72" s="44"/>
      <c r="AI72" s="43"/>
      <c r="AJ72" s="43"/>
      <c r="AK72" s="43"/>
      <c r="AL72" s="43"/>
      <c r="AM72" s="43"/>
    </row>
    <row r="73" spans="23:41" x14ac:dyDescent="0.25">
      <c r="X73" s="42"/>
      <c r="Y73" s="43"/>
      <c r="Z73" s="48"/>
      <c r="AA73" s="48"/>
      <c r="AB73" s="43"/>
      <c r="AC73" s="43"/>
      <c r="AD73" s="43"/>
      <c r="AE73" s="43"/>
      <c r="AF73" s="44"/>
      <c r="AG73" s="43"/>
      <c r="AH73" s="44"/>
      <c r="AI73" s="43"/>
      <c r="AJ73" s="43"/>
      <c r="AK73" s="43"/>
      <c r="AL73" s="43"/>
      <c r="AM73" s="43"/>
    </row>
    <row r="74" spans="23:41" x14ac:dyDescent="0.25">
      <c r="X74" s="42"/>
      <c r="Y74" s="43"/>
      <c r="Z74" s="48"/>
      <c r="AA74" s="48"/>
      <c r="AB74" s="43"/>
      <c r="AC74" s="43"/>
      <c r="AD74" s="43"/>
      <c r="AE74" s="43"/>
      <c r="AF74" s="44"/>
      <c r="AG74" s="43"/>
      <c r="AH74" s="44"/>
      <c r="AI74" s="43"/>
      <c r="AJ74" s="43"/>
      <c r="AK74" s="43"/>
      <c r="AL74" s="43"/>
      <c r="AM74" s="43"/>
    </row>
    <row r="75" spans="23:41" x14ac:dyDescent="0.25">
      <c r="X75" s="42"/>
      <c r="Y75" s="43"/>
      <c r="Z75" s="48"/>
      <c r="AA75" s="48"/>
      <c r="AB75" s="43"/>
      <c r="AC75" s="43"/>
      <c r="AD75" s="43"/>
      <c r="AE75" s="43"/>
      <c r="AF75" s="44"/>
      <c r="AG75" s="43"/>
      <c r="AH75" s="44"/>
      <c r="AI75" s="43"/>
      <c r="AJ75" s="43"/>
      <c r="AK75" s="43"/>
      <c r="AL75" s="43"/>
      <c r="AM75" s="43"/>
    </row>
    <row r="76" spans="23:41" x14ac:dyDescent="0.25">
      <c r="X76" s="42"/>
      <c r="Y76" s="43"/>
      <c r="Z76" s="48"/>
      <c r="AA76" s="48"/>
      <c r="AB76" s="43"/>
      <c r="AC76" s="43"/>
      <c r="AD76" s="43"/>
      <c r="AE76" s="43"/>
      <c r="AF76" s="44"/>
      <c r="AG76" s="43"/>
      <c r="AH76" s="44"/>
      <c r="AI76" s="43"/>
      <c r="AJ76" s="43"/>
      <c r="AK76" s="43"/>
      <c r="AL76" s="43"/>
      <c r="AM76" s="43"/>
    </row>
    <row r="77" spans="23:41" x14ac:dyDescent="0.25">
      <c r="X77" s="42"/>
      <c r="Y77" s="43"/>
      <c r="Z77" s="48"/>
      <c r="AA77" s="48"/>
      <c r="AB77" s="43"/>
      <c r="AC77" s="43"/>
      <c r="AD77" s="43"/>
      <c r="AE77" s="43"/>
      <c r="AF77" s="44"/>
      <c r="AG77" s="43"/>
      <c r="AH77" s="44"/>
      <c r="AI77" s="43"/>
      <c r="AJ77" s="43"/>
      <c r="AK77" s="43"/>
      <c r="AL77" s="43"/>
      <c r="AM77" s="43"/>
    </row>
    <row r="78" spans="23:41" x14ac:dyDescent="0.25">
      <c r="X78" s="42"/>
      <c r="Y78" s="43"/>
      <c r="Z78" s="48"/>
      <c r="AA78" s="48"/>
      <c r="AB78" s="43"/>
      <c r="AC78" s="43"/>
      <c r="AD78" s="43"/>
      <c r="AE78" s="43"/>
      <c r="AF78" s="44"/>
      <c r="AG78" s="43"/>
      <c r="AH78" s="44"/>
      <c r="AI78" s="43"/>
      <c r="AJ78" s="43"/>
      <c r="AK78" s="43"/>
      <c r="AL78" s="43"/>
      <c r="AM78" s="43"/>
    </row>
    <row r="79" spans="23:41" x14ac:dyDescent="0.25">
      <c r="X79" s="42"/>
      <c r="Y79" s="43"/>
      <c r="Z79" s="48"/>
      <c r="AA79" s="48"/>
      <c r="AB79" s="43"/>
      <c r="AC79" s="44"/>
      <c r="AD79" s="43"/>
      <c r="AE79" s="43"/>
      <c r="AF79" s="44"/>
      <c r="AG79" s="43"/>
      <c r="AH79" s="44"/>
      <c r="AI79" s="43"/>
      <c r="AJ79" s="43"/>
      <c r="AK79" s="43"/>
      <c r="AL79" s="43"/>
      <c r="AM79" s="43"/>
    </row>
    <row r="80" spans="23:41" x14ac:dyDescent="0.25">
      <c r="X80" s="42"/>
      <c r="Y80" s="43"/>
      <c r="Z80" s="48"/>
      <c r="AA80" s="48"/>
      <c r="AB80" s="43"/>
      <c r="AC80" s="43"/>
      <c r="AD80" s="43"/>
      <c r="AE80" s="43"/>
      <c r="AF80" s="44"/>
      <c r="AG80" s="43"/>
      <c r="AH80" s="44"/>
      <c r="AI80" s="43"/>
      <c r="AJ80" s="43"/>
      <c r="AK80" s="43"/>
      <c r="AL80" s="43"/>
      <c r="AM80" s="43"/>
    </row>
    <row r="81" spans="24:39" x14ac:dyDescent="0.25">
      <c r="X81" s="42"/>
      <c r="Y81" s="43"/>
      <c r="Z81" s="48"/>
      <c r="AA81" s="48"/>
      <c r="AB81" s="43"/>
      <c r="AC81" s="43"/>
      <c r="AD81" s="43"/>
      <c r="AE81" s="43"/>
      <c r="AF81" s="44"/>
      <c r="AG81" s="43"/>
      <c r="AH81" s="44"/>
      <c r="AI81" s="43"/>
      <c r="AJ81" s="43"/>
      <c r="AK81" s="43"/>
      <c r="AL81" s="43"/>
      <c r="AM81" s="43"/>
    </row>
    <row r="82" spans="24:39" x14ac:dyDescent="0.25">
      <c r="X82" s="42"/>
      <c r="Y82" s="43"/>
      <c r="Z82" s="48"/>
      <c r="AA82" s="48"/>
      <c r="AB82" s="43"/>
      <c r="AC82" s="43"/>
      <c r="AD82" s="43"/>
      <c r="AE82" s="43"/>
      <c r="AF82" s="44"/>
      <c r="AG82" s="43"/>
      <c r="AH82" s="44"/>
      <c r="AI82" s="43"/>
      <c r="AJ82" s="43"/>
      <c r="AK82" s="43"/>
      <c r="AL82" s="43"/>
      <c r="AM82" s="43"/>
    </row>
    <row r="83" spans="24:39" x14ac:dyDescent="0.25">
      <c r="X83" s="42"/>
      <c r="Y83" s="43"/>
      <c r="Z83" s="48"/>
      <c r="AA83" s="48"/>
      <c r="AB83" s="43"/>
      <c r="AC83" s="43"/>
      <c r="AD83" s="43"/>
      <c r="AE83" s="43"/>
      <c r="AF83" s="44"/>
      <c r="AG83" s="43"/>
      <c r="AH83" s="44"/>
      <c r="AI83" s="43"/>
      <c r="AJ83" s="43"/>
      <c r="AK83" s="43"/>
      <c r="AL83" s="43"/>
      <c r="AM83" s="43"/>
    </row>
    <row r="84" spans="24:39" x14ac:dyDescent="0.25">
      <c r="X84" s="42"/>
      <c r="Y84" s="43"/>
      <c r="Z84" s="48"/>
      <c r="AA84" s="48"/>
      <c r="AB84" s="43"/>
      <c r="AC84" s="43"/>
      <c r="AD84" s="43"/>
      <c r="AE84" s="43"/>
      <c r="AF84" s="44"/>
      <c r="AG84" s="43"/>
      <c r="AH84" s="44"/>
      <c r="AI84" s="43"/>
      <c r="AJ84" s="43"/>
      <c r="AK84" s="43"/>
      <c r="AL84" s="43"/>
      <c r="AM84" s="43"/>
    </row>
    <row r="85" spans="24:39" x14ac:dyDescent="0.25">
      <c r="X85" s="42"/>
      <c r="Y85" s="43"/>
      <c r="Z85" s="48"/>
      <c r="AA85" s="48"/>
      <c r="AB85" s="43"/>
      <c r="AC85" s="43"/>
      <c r="AD85" s="43"/>
      <c r="AE85" s="43"/>
      <c r="AF85" s="44"/>
      <c r="AG85" s="43"/>
      <c r="AH85" s="44"/>
      <c r="AI85" s="43"/>
      <c r="AJ85" s="43"/>
      <c r="AK85" s="43"/>
      <c r="AL85" s="43"/>
      <c r="AM85" s="43"/>
    </row>
    <row r="86" spans="24:39" x14ac:dyDescent="0.25">
      <c r="X86" s="42"/>
      <c r="Y86" s="43"/>
      <c r="Z86" s="48"/>
      <c r="AA86" s="48"/>
      <c r="AB86" s="43"/>
      <c r="AC86" s="43"/>
      <c r="AD86" s="43"/>
      <c r="AE86" s="43"/>
      <c r="AF86" s="44"/>
      <c r="AG86" s="43"/>
      <c r="AH86" s="44"/>
      <c r="AI86" s="43"/>
      <c r="AJ86" s="43"/>
      <c r="AK86" s="43"/>
      <c r="AL86" s="43"/>
      <c r="AM86" s="43"/>
    </row>
    <row r="87" spans="24:39" x14ac:dyDescent="0.25">
      <c r="X87" s="42"/>
      <c r="Y87" s="43"/>
      <c r="Z87" s="48"/>
      <c r="AA87" s="48"/>
      <c r="AB87" s="43"/>
      <c r="AC87" s="43"/>
      <c r="AD87" s="43"/>
      <c r="AE87" s="43"/>
      <c r="AF87" s="44"/>
      <c r="AG87" s="43"/>
      <c r="AH87" s="44"/>
      <c r="AI87" s="43"/>
      <c r="AJ87" s="43"/>
      <c r="AK87" s="43"/>
      <c r="AL87" s="43"/>
      <c r="AM87" s="43"/>
    </row>
    <row r="88" spans="24:39" x14ac:dyDescent="0.25">
      <c r="X88" s="42"/>
      <c r="Y88" s="43"/>
      <c r="Z88" s="48"/>
      <c r="AA88" s="48"/>
      <c r="AB88" s="43"/>
      <c r="AC88" s="43"/>
      <c r="AD88" s="43"/>
      <c r="AE88" s="43"/>
      <c r="AF88" s="44"/>
      <c r="AG88" s="43"/>
      <c r="AH88" s="44"/>
      <c r="AI88" s="43"/>
      <c r="AJ88" s="43"/>
      <c r="AK88" s="43"/>
      <c r="AL88" s="43"/>
      <c r="AM88" s="43"/>
    </row>
    <row r="89" spans="24:39" x14ac:dyDescent="0.25">
      <c r="X89" s="42"/>
      <c r="Y89" s="43"/>
      <c r="Z89" s="48"/>
      <c r="AA89" s="48"/>
      <c r="AB89" s="43"/>
      <c r="AC89" s="43"/>
      <c r="AD89" s="43"/>
      <c r="AE89" s="43"/>
      <c r="AF89" s="44"/>
      <c r="AG89" s="43"/>
      <c r="AH89" s="44"/>
      <c r="AI89" s="43"/>
      <c r="AJ89" s="43"/>
      <c r="AK89" s="43"/>
      <c r="AL89" s="43"/>
      <c r="AM89" s="43"/>
    </row>
    <row r="90" spans="24:39" x14ac:dyDescent="0.25">
      <c r="X90" s="42"/>
      <c r="Y90" s="43"/>
      <c r="Z90" s="48"/>
      <c r="AA90" s="48"/>
      <c r="AB90" s="43"/>
      <c r="AC90" s="43"/>
      <c r="AD90" s="43"/>
      <c r="AE90" s="43"/>
      <c r="AF90" s="44"/>
      <c r="AG90" s="43"/>
      <c r="AH90" s="44"/>
      <c r="AI90" s="43"/>
      <c r="AJ90" s="43"/>
      <c r="AK90" s="43"/>
      <c r="AL90" s="43"/>
      <c r="AM90" s="43"/>
    </row>
    <row r="91" spans="24:39" x14ac:dyDescent="0.25">
      <c r="X91" s="42"/>
      <c r="Y91" s="43"/>
      <c r="Z91" s="48"/>
      <c r="AA91" s="48"/>
      <c r="AB91" s="43"/>
      <c r="AC91" s="43"/>
      <c r="AD91" s="43"/>
      <c r="AE91" s="43"/>
      <c r="AF91" s="44"/>
      <c r="AG91" s="43"/>
      <c r="AH91" s="44"/>
      <c r="AI91" s="43"/>
      <c r="AJ91" s="43"/>
      <c r="AK91" s="43"/>
      <c r="AL91" s="43"/>
      <c r="AM91" s="43"/>
    </row>
    <row r="92" spans="24:39" x14ac:dyDescent="0.25">
      <c r="X92" s="42"/>
      <c r="Y92" s="43"/>
      <c r="Z92" s="48"/>
      <c r="AA92" s="48"/>
      <c r="AB92" s="43"/>
      <c r="AC92" s="43"/>
      <c r="AD92" s="43"/>
      <c r="AE92" s="43"/>
      <c r="AF92" s="44"/>
      <c r="AG92" s="43"/>
      <c r="AH92" s="44"/>
      <c r="AI92" s="43"/>
      <c r="AJ92" s="43"/>
      <c r="AK92" s="43"/>
      <c r="AL92" s="43"/>
      <c r="AM92" s="43"/>
    </row>
    <row r="93" spans="24:39" x14ac:dyDescent="0.25">
      <c r="X93" s="42"/>
      <c r="Y93" s="43"/>
      <c r="Z93" s="48"/>
      <c r="AA93" s="48"/>
      <c r="AB93" s="43"/>
      <c r="AC93" s="43"/>
      <c r="AD93" s="43"/>
      <c r="AE93" s="43"/>
      <c r="AF93" s="44"/>
      <c r="AG93" s="43"/>
      <c r="AH93" s="44"/>
      <c r="AI93" s="43"/>
      <c r="AJ93" s="43"/>
      <c r="AK93" s="43"/>
      <c r="AL93" s="43"/>
      <c r="AM93" s="43"/>
    </row>
  </sheetData>
  <sheetProtection sheet="1" objects="1" scenarios="1" formatCells="0" selectLockedCells="1"/>
  <mergeCells count="131">
    <mergeCell ref="D32:E32"/>
    <mergeCell ref="D33:E33"/>
    <mergeCell ref="K24:U24"/>
    <mergeCell ref="K25:U25"/>
    <mergeCell ref="K26:U26"/>
    <mergeCell ref="K27:U27"/>
    <mergeCell ref="K28:U28"/>
    <mergeCell ref="K29:U29"/>
    <mergeCell ref="K30:U30"/>
    <mergeCell ref="K31:U31"/>
    <mergeCell ref="F29:G29"/>
    <mergeCell ref="F27:G27"/>
    <mergeCell ref="F25:G25"/>
    <mergeCell ref="F30:G30"/>
    <mergeCell ref="K33:U33"/>
    <mergeCell ref="D25:E25"/>
    <mergeCell ref="H30:I30"/>
    <mergeCell ref="AO42:AO43"/>
    <mergeCell ref="M12:N12"/>
    <mergeCell ref="AN42:AN43"/>
    <mergeCell ref="X42:X43"/>
    <mergeCell ref="Y42:Y43"/>
    <mergeCell ref="H25:I25"/>
    <mergeCell ref="H26:I26"/>
    <mergeCell ref="H27:I27"/>
    <mergeCell ref="H28:I28"/>
    <mergeCell ref="A16:B16"/>
    <mergeCell ref="A14:B15"/>
    <mergeCell ref="F32:G32"/>
    <mergeCell ref="H32:I32"/>
    <mergeCell ref="F33:G33"/>
    <mergeCell ref="H33:I33"/>
    <mergeCell ref="O17:P17"/>
    <mergeCell ref="K32:U32"/>
    <mergeCell ref="O19:P19"/>
    <mergeCell ref="Q17:R17"/>
    <mergeCell ref="Q18:R18"/>
    <mergeCell ref="Q19:R19"/>
    <mergeCell ref="Q20:R20"/>
    <mergeCell ref="F22:G22"/>
    <mergeCell ref="H21:I21"/>
    <mergeCell ref="H22:I22"/>
    <mergeCell ref="D30:E30"/>
    <mergeCell ref="F21:G21"/>
    <mergeCell ref="D26:E26"/>
    <mergeCell ref="F26:G26"/>
    <mergeCell ref="D27:E27"/>
    <mergeCell ref="D28:E28"/>
    <mergeCell ref="F28:G28"/>
    <mergeCell ref="D29:E29"/>
    <mergeCell ref="AB70:AD70"/>
    <mergeCell ref="T8:U8"/>
    <mergeCell ref="T9:U9"/>
    <mergeCell ref="T10:U10"/>
    <mergeCell ref="Z69:AA69"/>
    <mergeCell ref="F24:G24"/>
    <mergeCell ref="Y70:AA70"/>
    <mergeCell ref="Z60:AA60"/>
    <mergeCell ref="Z61:AA61"/>
    <mergeCell ref="Z62:AA62"/>
    <mergeCell ref="Z63:AA63"/>
    <mergeCell ref="Z64:AA64"/>
    <mergeCell ref="Z65:AA65"/>
    <mergeCell ref="Z66:AA66"/>
    <mergeCell ref="Z67:AA67"/>
    <mergeCell ref="Z68:AA68"/>
    <mergeCell ref="Z51:AA51"/>
    <mergeCell ref="Z52:AA52"/>
    <mergeCell ref="Z53:AA53"/>
    <mergeCell ref="H23:I23"/>
    <mergeCell ref="H24:I24"/>
    <mergeCell ref="Q21:R21"/>
    <mergeCell ref="Q22:R22"/>
    <mergeCell ref="H29:I29"/>
    <mergeCell ref="F17:G17"/>
    <mergeCell ref="D18:E18"/>
    <mergeCell ref="D24:E24"/>
    <mergeCell ref="M10:N10"/>
    <mergeCell ref="M11:N11"/>
    <mergeCell ref="Q16:R16"/>
    <mergeCell ref="O21:P21"/>
    <mergeCell ref="O18:P18"/>
    <mergeCell ref="D23:E23"/>
    <mergeCell ref="F23:G23"/>
    <mergeCell ref="D22:E22"/>
    <mergeCell ref="D21:E21"/>
    <mergeCell ref="D17:E17"/>
    <mergeCell ref="Z54:AA54"/>
    <mergeCell ref="Z55:AA55"/>
    <mergeCell ref="Z56:AA56"/>
    <mergeCell ref="Z57:AA57"/>
    <mergeCell ref="Z58:AA58"/>
    <mergeCell ref="Z59:AA59"/>
    <mergeCell ref="AJ42:AK43"/>
    <mergeCell ref="AL42:AM43"/>
    <mergeCell ref="Z44:AA44"/>
    <mergeCell ref="Z45:AA45"/>
    <mergeCell ref="Z46:AA46"/>
    <mergeCell ref="Z47:AA47"/>
    <mergeCell ref="Z48:AA48"/>
    <mergeCell ref="Z49:AA49"/>
    <mergeCell ref="Z50:AA50"/>
    <mergeCell ref="Z42:AA43"/>
    <mergeCell ref="AB42:AC43"/>
    <mergeCell ref="AD42:AE43"/>
    <mergeCell ref="AF42:AG43"/>
    <mergeCell ref="AH42:AI43"/>
    <mergeCell ref="A1:C3"/>
    <mergeCell ref="M6:N6"/>
    <mergeCell ref="D7:G7"/>
    <mergeCell ref="D20:E20"/>
    <mergeCell ref="F20:G20"/>
    <mergeCell ref="D19:E19"/>
    <mergeCell ref="F19:G19"/>
    <mergeCell ref="F18:G18"/>
    <mergeCell ref="D8:G8"/>
    <mergeCell ref="H19:I19"/>
    <mergeCell ref="H20:I20"/>
    <mergeCell ref="H15:I15"/>
    <mergeCell ref="M8:N8"/>
    <mergeCell ref="D9:G9"/>
    <mergeCell ref="D10:G10"/>
    <mergeCell ref="H16:I16"/>
    <mergeCell ref="H17:I17"/>
    <mergeCell ref="H18:I18"/>
    <mergeCell ref="M9:N9"/>
    <mergeCell ref="D1:V3"/>
    <mergeCell ref="D16:E16"/>
    <mergeCell ref="D15:E15"/>
    <mergeCell ref="F15:G15"/>
    <mergeCell ref="F16:G16"/>
  </mergeCells>
  <conditionalFormatting sqref="M8:N12">
    <cfRule type="containsErrors" dxfId="3" priority="3">
      <formula>ISERROR(M8)</formula>
    </cfRule>
    <cfRule type="containsErrors" dxfId="2" priority="4">
      <formula>ISERROR(M8)</formula>
    </cfRule>
  </conditionalFormatting>
  <conditionalFormatting sqref="O17:R19 O21:R21 D32:I33">
    <cfRule type="containsErrors" dxfId="1" priority="1">
      <formula>ISERROR(D17)</formula>
    </cfRule>
  </conditionalFormatting>
  <conditionalFormatting sqref="T8:U10">
    <cfRule type="containsErrors" dxfId="0" priority="2">
      <formula>ISERROR(T8)</formula>
    </cfRule>
  </conditionalFormatting>
  <dataValidations count="5">
    <dataValidation type="list" allowBlank="1" showInputMessage="1" showErrorMessage="1" sqref="M6:N6" xr:uid="{00000000-0002-0000-0000-000000000000}">
      <formula1>$Y$44:$Y$69</formula1>
    </dataValidation>
    <dataValidation type="list" allowBlank="1" showInputMessage="1" showErrorMessage="1" sqref="D10:G10" xr:uid="{00000000-0002-0000-0000-000001000000}">
      <formula1>$Y$6:$Y$7</formula1>
    </dataValidation>
    <dataValidation type="list" allowBlank="1" showInputMessage="1" showErrorMessage="1" sqref="J36" xr:uid="{00000000-0002-0000-0000-000002000000}">
      <formula1>$Y$10:$Y$14</formula1>
    </dataValidation>
    <dataValidation type="list" allowBlank="1" showInputMessage="1" showErrorMessage="1" sqref="K36" xr:uid="{00000000-0002-0000-0000-000003000000}">
      <formula1>$Z$10:$Z$20</formula1>
    </dataValidation>
    <dataValidation type="list" allowBlank="1" showInputMessage="1" showErrorMessage="1" sqref="L36" xr:uid="{00000000-0002-0000-0000-000004000000}">
      <formula1>$AA$10:$AA$39</formula1>
    </dataValidation>
  </dataValidations>
  <printOptions horizontalCentered="1" verticalCentered="1"/>
  <pageMargins left="0.59055118110236227" right="0.59055118110236227" top="0.39370078740157483" bottom="0.74803149606299213" header="0.31496062992125984" footer="0.31496062992125984"/>
  <pageSetup scale="70" orientation="portrait" r:id="rId1"/>
  <ignoredErrors>
    <ignoredError sqref="M9:N11 T8:U10 N8" unlockedFormula="1"/>
    <ignoredError sqref="O17:P18 O20:P21 P1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FO-AGR-PC01-192</vt:lpstr>
      <vt:lpstr>'FO-AGR-PC01-192'!Área_de_impresión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user</cp:lastModifiedBy>
  <cp:lastPrinted>2015-05-10T23:12:51Z</cp:lastPrinted>
  <dcterms:created xsi:type="dcterms:W3CDTF">2015-04-04T21:44:58Z</dcterms:created>
  <dcterms:modified xsi:type="dcterms:W3CDTF">2023-08-24T02:04:16Z</dcterms:modified>
</cp:coreProperties>
</file>