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er\Downloads\OneDrive_1_14-8-2023\"/>
    </mc:Choice>
  </mc:AlternateContent>
  <xr:revisionPtr revIDLastSave="0" documentId="13_ncr:1_{D088617B-B2B6-4B99-988C-D6463BCCA305}" xr6:coauthVersionLast="47" xr6:coauthVersionMax="47" xr10:uidLastSave="{00000000-0000-0000-0000-000000000000}"/>
  <bookViews>
    <workbookView xWindow="-120" yWindow="-120" windowWidth="20730" windowHeight="11040" xr2:uid="{00000000-000D-0000-FFFF-FFFF00000000}"/>
  </bookViews>
  <sheets>
    <sheet name="FO-AGR-PC01-04" sheetId="34" r:id="rId1"/>
    <sheet name="Instrucciones Diligenciamiento" sheetId="32" r:id="rId2"/>
    <sheet name="Ejemplo de diligenciamiento" sheetId="3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5" l="1"/>
  <c r="F7" i="35"/>
  <c r="F8" i="35"/>
  <c r="F9" i="35"/>
  <c r="F10" i="35"/>
  <c r="F11" i="35"/>
  <c r="F12" i="35"/>
  <c r="F13" i="35"/>
  <c r="F14" i="35"/>
  <c r="F5" i="35"/>
  <c r="E6" i="35"/>
  <c r="E7" i="35"/>
  <c r="L33" i="35" s="1"/>
  <c r="E8" i="35"/>
  <c r="E9" i="35"/>
  <c r="E10" i="35"/>
  <c r="E11" i="35"/>
  <c r="E12" i="35"/>
  <c r="E13" i="35"/>
  <c r="E14" i="35"/>
  <c r="E5" i="35"/>
  <c r="L31" i="35" s="1"/>
  <c r="L39" i="35" l="1"/>
  <c r="L38" i="35"/>
  <c r="L35" i="35"/>
  <c r="L40" i="35"/>
  <c r="L34" i="35"/>
  <c r="L37" i="35"/>
  <c r="L36" i="35"/>
  <c r="L32" i="35"/>
  <c r="A30" i="32"/>
  <c r="A31" i="32"/>
  <c r="B23" i="32"/>
  <c r="B22" i="32"/>
  <c r="F9" i="34" l="1"/>
  <c r="F10" i="34"/>
  <c r="F11" i="34"/>
  <c r="F12" i="34"/>
  <c r="F13" i="34"/>
  <c r="F14" i="34"/>
  <c r="F15" i="34"/>
  <c r="F16" i="34"/>
  <c r="F7" i="34"/>
  <c r="F8" i="34"/>
  <c r="E8" i="34"/>
  <c r="E9" i="34"/>
  <c r="L35" i="34" s="1"/>
  <c r="E10" i="34"/>
  <c r="L36" i="34" s="1"/>
  <c r="E11" i="34"/>
  <c r="L37" i="34" s="1"/>
  <c r="E12" i="34"/>
  <c r="L38" i="34" s="1"/>
  <c r="E13" i="34"/>
  <c r="L39" i="34" s="1"/>
  <c r="E14" i="34"/>
  <c r="E15" i="34"/>
  <c r="E16" i="34"/>
  <c r="E7" i="34"/>
  <c r="L34" i="34" l="1"/>
  <c r="L42" i="34"/>
  <c r="L41" i="34"/>
  <c r="L40" i="34"/>
  <c r="L33" i="34"/>
  <c r="O5" i="35"/>
  <c r="O6" i="35"/>
  <c r="O7" i="35"/>
  <c r="O8" i="35"/>
  <c r="O9" i="35"/>
  <c r="O10" i="35"/>
  <c r="I63" i="35" l="1"/>
  <c r="I53" i="35" s="1"/>
  <c r="H63" i="35"/>
  <c r="I62" i="35"/>
  <c r="I52" i="35" s="1"/>
  <c r="H62" i="35"/>
  <c r="H52" i="35" s="1"/>
  <c r="I61" i="35"/>
  <c r="I51" i="35" s="1"/>
  <c r="H61" i="35"/>
  <c r="H51" i="35" s="1"/>
  <c r="I60" i="35"/>
  <c r="I50" i="35" s="1"/>
  <c r="H60" i="35"/>
  <c r="H50" i="35" s="1"/>
  <c r="I59" i="35"/>
  <c r="I49" i="35" s="1"/>
  <c r="H59" i="35"/>
  <c r="H49" i="35" s="1"/>
  <c r="I58" i="35"/>
  <c r="I48" i="35" s="1"/>
  <c r="H58" i="35"/>
  <c r="H48" i="35" s="1"/>
  <c r="I57" i="35"/>
  <c r="I47" i="35" s="1"/>
  <c r="H57" i="35"/>
  <c r="H47" i="35" s="1"/>
  <c r="I56" i="35"/>
  <c r="I46" i="35" s="1"/>
  <c r="H56" i="35"/>
  <c r="H46" i="35" s="1"/>
  <c r="I55" i="35"/>
  <c r="I45" i="35" s="1"/>
  <c r="H55" i="35"/>
  <c r="I54" i="35"/>
  <c r="I44" i="35" s="1"/>
  <c r="H54" i="35"/>
  <c r="H44" i="35" s="1"/>
  <c r="J53" i="35"/>
  <c r="H53" i="35"/>
  <c r="G53" i="35"/>
  <c r="J52" i="35"/>
  <c r="G52" i="35"/>
  <c r="J51" i="35"/>
  <c r="G51" i="35"/>
  <c r="J50" i="35"/>
  <c r="G50" i="35"/>
  <c r="J49" i="35"/>
  <c r="G49" i="35"/>
  <c r="J48" i="35"/>
  <c r="G48" i="35"/>
  <c r="J47" i="35"/>
  <c r="G47" i="35"/>
  <c r="J46" i="35"/>
  <c r="G46" i="35"/>
  <c r="J45" i="35"/>
  <c r="H45" i="35"/>
  <c r="G45" i="35"/>
  <c r="J44" i="35"/>
  <c r="G44" i="35"/>
  <c r="F40" i="35"/>
  <c r="F39" i="35"/>
  <c r="B39" i="35"/>
  <c r="B52" i="35" s="1"/>
  <c r="C52" i="35" s="1"/>
  <c r="F38" i="35"/>
  <c r="F37" i="35"/>
  <c r="F36" i="35"/>
  <c r="F35" i="35"/>
  <c r="F34" i="35"/>
  <c r="F33" i="35"/>
  <c r="F32" i="35"/>
  <c r="F31" i="35"/>
  <c r="L27" i="35"/>
  <c r="C40" i="35" s="1"/>
  <c r="D53" i="35" s="1"/>
  <c r="L26" i="35"/>
  <c r="C39" i="35" s="1"/>
  <c r="D52" i="35" s="1"/>
  <c r="L25" i="35"/>
  <c r="C38" i="35" s="1"/>
  <c r="L24" i="35"/>
  <c r="C37" i="35" s="1"/>
  <c r="L23" i="35"/>
  <c r="C36" i="35" s="1"/>
  <c r="D49" i="35" s="1"/>
  <c r="E49" i="35" s="1"/>
  <c r="L22" i="35"/>
  <c r="C35" i="35" s="1"/>
  <c r="D48" i="35" s="1"/>
  <c r="E48" i="35" s="1"/>
  <c r="L21" i="35"/>
  <c r="C34" i="35" s="1"/>
  <c r="L20" i="35"/>
  <c r="C33" i="35" s="1"/>
  <c r="L19" i="35"/>
  <c r="C32" i="35" s="1"/>
  <c r="D45" i="35" s="1"/>
  <c r="E45" i="35" s="1"/>
  <c r="L18" i="35"/>
  <c r="C31" i="35" s="1"/>
  <c r="D44" i="35" s="1"/>
  <c r="E44" i="35" s="1"/>
  <c r="P14" i="35"/>
  <c r="O14" i="35"/>
  <c r="N14" i="35"/>
  <c r="B40" i="35" s="1"/>
  <c r="B53" i="35" s="1"/>
  <c r="C53" i="35" s="1"/>
  <c r="P13" i="35"/>
  <c r="O13" i="35"/>
  <c r="N13" i="35"/>
  <c r="G39" i="35" s="1"/>
  <c r="H39" i="35" s="1"/>
  <c r="O12" i="35"/>
  <c r="N12" i="35"/>
  <c r="B38" i="35" s="1"/>
  <c r="B51" i="35" s="1"/>
  <c r="C51" i="35" s="1"/>
  <c r="P12" i="35"/>
  <c r="O11" i="35"/>
  <c r="N11" i="35"/>
  <c r="G37" i="35" s="1"/>
  <c r="H37" i="35" s="1"/>
  <c r="P10" i="35"/>
  <c r="N10" i="35"/>
  <c r="G36" i="35" s="1"/>
  <c r="N9" i="35"/>
  <c r="B35" i="35" s="1"/>
  <c r="B48" i="35" s="1"/>
  <c r="C48" i="35" s="1"/>
  <c r="P9" i="35"/>
  <c r="N8" i="35"/>
  <c r="B34" i="35" s="1"/>
  <c r="B47" i="35" s="1"/>
  <c r="C47" i="35" s="1"/>
  <c r="P8" i="35"/>
  <c r="N7" i="35"/>
  <c r="G33" i="35" s="1"/>
  <c r="P7" i="35"/>
  <c r="N6" i="35"/>
  <c r="B32" i="35" s="1"/>
  <c r="B45" i="35" s="1"/>
  <c r="C45" i="35" s="1"/>
  <c r="P6" i="35"/>
  <c r="P5" i="35"/>
  <c r="N5" i="35"/>
  <c r="B31" i="35" s="1"/>
  <c r="B44" i="35" s="1"/>
  <c r="C44" i="35" s="1"/>
  <c r="H36" i="35" l="1"/>
  <c r="B36" i="35"/>
  <c r="B49" i="35" s="1"/>
  <c r="C49" i="35" s="1"/>
  <c r="G35" i="35"/>
  <c r="G40" i="35"/>
  <c r="H40" i="35" s="1"/>
  <c r="G38" i="35"/>
  <c r="H38" i="35" s="1"/>
  <c r="H35" i="35"/>
  <c r="H33" i="35"/>
  <c r="G34" i="35"/>
  <c r="H34" i="35" s="1"/>
  <c r="G31" i="35"/>
  <c r="H31" i="35" s="1"/>
  <c r="G32" i="35"/>
  <c r="H32" i="35" s="1"/>
  <c r="D46" i="35"/>
  <c r="E46" i="35" s="1"/>
  <c r="D50" i="35"/>
  <c r="E50" i="35" s="1"/>
  <c r="D47" i="35"/>
  <c r="E47" i="35" s="1"/>
  <c r="D34" i="35"/>
  <c r="J34" i="35" s="1"/>
  <c r="D51" i="35"/>
  <c r="E51" i="35" s="1"/>
  <c r="D38" i="35"/>
  <c r="J38" i="35" s="1"/>
  <c r="E53" i="35"/>
  <c r="E52" i="35"/>
  <c r="B33" i="35"/>
  <c r="B46" i="35" s="1"/>
  <c r="C46" i="35" s="1"/>
  <c r="B37" i="35"/>
  <c r="B50" i="35" s="1"/>
  <c r="C50" i="35" s="1"/>
  <c r="P11" i="35"/>
  <c r="D31" i="35"/>
  <c r="J31" i="35" s="1"/>
  <c r="D32" i="35"/>
  <c r="J32" i="35" s="1"/>
  <c r="D35" i="35"/>
  <c r="J35" i="35" s="1"/>
  <c r="D36" i="35"/>
  <c r="J36" i="35" s="1"/>
  <c r="D39" i="35"/>
  <c r="J39" i="35" s="1"/>
  <c r="D40" i="35"/>
  <c r="J40" i="35" s="1"/>
  <c r="D33" i="35" l="1"/>
  <c r="J33" i="35" s="1"/>
  <c r="D37" i="35"/>
  <c r="J37" i="35" s="1"/>
  <c r="J47" i="34" l="1"/>
  <c r="I65" i="34" l="1"/>
  <c r="I55" i="34" s="1"/>
  <c r="H65" i="34"/>
  <c r="H55" i="34" s="1"/>
  <c r="I64" i="34"/>
  <c r="I54" i="34" s="1"/>
  <c r="H64" i="34"/>
  <c r="H54" i="34" s="1"/>
  <c r="I63" i="34"/>
  <c r="I53" i="34" s="1"/>
  <c r="H63" i="34"/>
  <c r="H53" i="34" s="1"/>
  <c r="I62" i="34"/>
  <c r="I52" i="34" s="1"/>
  <c r="H62" i="34"/>
  <c r="H52" i="34" s="1"/>
  <c r="I61" i="34"/>
  <c r="H61" i="34"/>
  <c r="H51" i="34" s="1"/>
  <c r="I60" i="34"/>
  <c r="I50" i="34" s="1"/>
  <c r="H60" i="34"/>
  <c r="H50" i="34" s="1"/>
  <c r="I59" i="34"/>
  <c r="I49" i="34" s="1"/>
  <c r="H59" i="34"/>
  <c r="H49" i="34" s="1"/>
  <c r="I58" i="34"/>
  <c r="I48" i="34" s="1"/>
  <c r="H58" i="34"/>
  <c r="H48" i="34" s="1"/>
  <c r="I57" i="34"/>
  <c r="I47" i="34" s="1"/>
  <c r="H57" i="34"/>
  <c r="H47" i="34" s="1"/>
  <c r="I56" i="34"/>
  <c r="I46" i="34" s="1"/>
  <c r="H56" i="34"/>
  <c r="H46" i="34" s="1"/>
  <c r="J55" i="34"/>
  <c r="G55" i="34"/>
  <c r="J54" i="34"/>
  <c r="G54" i="34"/>
  <c r="J53" i="34"/>
  <c r="G53" i="34"/>
  <c r="J52" i="34"/>
  <c r="G52" i="34"/>
  <c r="J51" i="34"/>
  <c r="I51" i="34"/>
  <c r="G51" i="34"/>
  <c r="J50" i="34"/>
  <c r="G50" i="34"/>
  <c r="J49" i="34"/>
  <c r="G49" i="34"/>
  <c r="J48" i="34"/>
  <c r="G48" i="34"/>
  <c r="G47" i="34"/>
  <c r="J46" i="34"/>
  <c r="G46" i="34"/>
  <c r="F42" i="34"/>
  <c r="F41" i="34"/>
  <c r="F40" i="34"/>
  <c r="F39" i="34"/>
  <c r="F38" i="34"/>
  <c r="F37" i="34"/>
  <c r="F36" i="34"/>
  <c r="F35" i="34"/>
  <c r="F34" i="34"/>
  <c r="F33" i="34"/>
  <c r="L29" i="34"/>
  <c r="C42" i="34" s="1"/>
  <c r="L28" i="34"/>
  <c r="C41" i="34" s="1"/>
  <c r="L27" i="34"/>
  <c r="C40" i="34" s="1"/>
  <c r="L26" i="34"/>
  <c r="C39" i="34" s="1"/>
  <c r="L25" i="34"/>
  <c r="C38" i="34" s="1"/>
  <c r="L24" i="34"/>
  <c r="C37" i="34" s="1"/>
  <c r="L23" i="34"/>
  <c r="C36" i="34" s="1"/>
  <c r="L22" i="34"/>
  <c r="C35" i="34" s="1"/>
  <c r="L21" i="34"/>
  <c r="C34" i="34" s="1"/>
  <c r="L20" i="34"/>
  <c r="C33" i="34" s="1"/>
  <c r="O16" i="34"/>
  <c r="N16" i="34"/>
  <c r="G42" i="34" s="1"/>
  <c r="O15" i="34"/>
  <c r="N15" i="34"/>
  <c r="G41" i="34" s="1"/>
  <c r="P15" i="34"/>
  <c r="O14" i="34"/>
  <c r="N14" i="34"/>
  <c r="G40" i="34" s="1"/>
  <c r="P14" i="34"/>
  <c r="O13" i="34"/>
  <c r="N13" i="34"/>
  <c r="G39" i="34" s="1"/>
  <c r="P13" i="34"/>
  <c r="O12" i="34"/>
  <c r="N12" i="34"/>
  <c r="B38" i="34" s="1"/>
  <c r="B51" i="34" s="1"/>
  <c r="C51" i="34" s="1"/>
  <c r="P12" i="34"/>
  <c r="O11" i="34"/>
  <c r="N11" i="34"/>
  <c r="G37" i="34" s="1"/>
  <c r="P11" i="34"/>
  <c r="O10" i="34"/>
  <c r="N10" i="34"/>
  <c r="G36" i="34" s="1"/>
  <c r="P10" i="34"/>
  <c r="O9" i="34"/>
  <c r="N9" i="34"/>
  <c r="G35" i="34" s="1"/>
  <c r="P9" i="34"/>
  <c r="O8" i="34"/>
  <c r="N8" i="34"/>
  <c r="G34" i="34" s="1"/>
  <c r="P8" i="34"/>
  <c r="O7" i="34"/>
  <c r="N7" i="34"/>
  <c r="G33" i="34" s="1"/>
  <c r="P7" i="34"/>
  <c r="H35" i="34" l="1"/>
  <c r="B34" i="34"/>
  <c r="B47" i="34" s="1"/>
  <c r="C47" i="34" s="1"/>
  <c r="G38" i="34"/>
  <c r="H38" i="34" s="1"/>
  <c r="B42" i="34"/>
  <c r="B55" i="34" s="1"/>
  <c r="C55" i="34" s="1"/>
  <c r="H34" i="34"/>
  <c r="H39" i="34"/>
  <c r="H42" i="34"/>
  <c r="H40" i="34"/>
  <c r="D46" i="34"/>
  <c r="E46" i="34" s="1"/>
  <c r="D50" i="34"/>
  <c r="E50" i="34" s="1"/>
  <c r="D54" i="34"/>
  <c r="H37" i="34"/>
  <c r="D47" i="34"/>
  <c r="E47" i="34" s="1"/>
  <c r="D51" i="34"/>
  <c r="E51" i="34" s="1"/>
  <c r="D38" i="34"/>
  <c r="J38" i="34" s="1"/>
  <c r="D55" i="34"/>
  <c r="D48" i="34"/>
  <c r="E48" i="34" s="1"/>
  <c r="D52" i="34"/>
  <c r="E52" i="34" s="1"/>
  <c r="H33" i="34"/>
  <c r="H41" i="34"/>
  <c r="D49" i="34"/>
  <c r="E49" i="34" s="1"/>
  <c r="D53" i="34"/>
  <c r="E53" i="34" s="1"/>
  <c r="H36" i="34"/>
  <c r="B33" i="34"/>
  <c r="B46" i="34" s="1"/>
  <c r="C46" i="34" s="1"/>
  <c r="B35" i="34"/>
  <c r="B48" i="34" s="1"/>
  <c r="C48" i="34" s="1"/>
  <c r="B36" i="34"/>
  <c r="B49" i="34" s="1"/>
  <c r="C49" i="34" s="1"/>
  <c r="B37" i="34"/>
  <c r="B50" i="34" s="1"/>
  <c r="C50" i="34" s="1"/>
  <c r="B39" i="34"/>
  <c r="B52" i="34" s="1"/>
  <c r="C52" i="34" s="1"/>
  <c r="B40" i="34"/>
  <c r="B53" i="34" s="1"/>
  <c r="C53" i="34" s="1"/>
  <c r="B41" i="34"/>
  <c r="B54" i="34" s="1"/>
  <c r="C54" i="34" s="1"/>
  <c r="P16" i="34"/>
  <c r="D42" i="34" l="1"/>
  <c r="J42" i="34" s="1"/>
  <c r="D34" i="34"/>
  <c r="J34" i="34" s="1"/>
  <c r="D33" i="34"/>
  <c r="J33" i="34" s="1"/>
  <c r="D36" i="34"/>
  <c r="J36" i="34" s="1"/>
  <c r="D41" i="34"/>
  <c r="J41" i="34" s="1"/>
  <c r="D39" i="34"/>
  <c r="J39" i="34" s="1"/>
  <c r="E55" i="34"/>
  <c r="E54" i="34"/>
  <c r="D37" i="34"/>
  <c r="J37" i="34" s="1"/>
  <c r="D40" i="34"/>
  <c r="J40" i="34" s="1"/>
  <c r="D35" i="34"/>
  <c r="J35" i="34" s="1"/>
</calcChain>
</file>

<file path=xl/sharedStrings.xml><?xml version="1.0" encoding="utf-8"?>
<sst xmlns="http://schemas.openxmlformats.org/spreadsheetml/2006/main" count="215" uniqueCount="113">
  <si>
    <t>No de laboratorio</t>
  </si>
  <si>
    <t>Identificación de campo</t>
  </si>
  <si>
    <t>p H</t>
  </si>
  <si>
    <t>RAS</t>
  </si>
  <si>
    <t>PSI</t>
  </si>
  <si>
    <t>Ca+2</t>
  </si>
  <si>
    <t>Mg+2</t>
  </si>
  <si>
    <t>K+</t>
  </si>
  <si>
    <t>Na+</t>
  </si>
  <si>
    <t>Fe+++</t>
  </si>
  <si>
    <t>NH4+</t>
  </si>
  <si>
    <t>NO3-</t>
  </si>
  <si>
    <t>CIC</t>
  </si>
  <si>
    <t>cmol(+)/Kg</t>
  </si>
  <si>
    <t>Suma de cationes</t>
  </si>
  <si>
    <t>Pa(%)</t>
  </si>
  <si>
    <t>C.E(dS/m)</t>
  </si>
  <si>
    <t>Pw</t>
  </si>
  <si>
    <t>Cualitativo</t>
  </si>
  <si>
    <t>Cuantitativo%</t>
  </si>
  <si>
    <t>SO4=</t>
  </si>
  <si>
    <t>Cl-</t>
  </si>
  <si>
    <t>Suma de aniones</t>
  </si>
  <si>
    <t>CaCO3</t>
  </si>
  <si>
    <t>Aniones mmol(+)/L</t>
  </si>
  <si>
    <t>Rango aceptado</t>
  </si>
  <si>
    <t>&lt;=5%</t>
  </si>
  <si>
    <t>Cercano a 0</t>
  </si>
  <si>
    <t>Diferencia</t>
  </si>
  <si>
    <t>Carbonatos</t>
  </si>
  <si>
    <t>Bicarbonatos</t>
  </si>
  <si>
    <t>Clase salinidad</t>
  </si>
  <si>
    <t>Clase Na</t>
  </si>
  <si>
    <t>Cationes mmol(+)/L</t>
  </si>
  <si>
    <t>∑ Cationes</t>
  </si>
  <si>
    <t>∑ Aniones</t>
  </si>
  <si>
    <t>∑Cationes-∑Aniones/∑Cationes+∑Aniones*100 &lt;=5%</t>
  </si>
  <si>
    <t>Diferencia RAS-PSI</t>
  </si>
  <si>
    <t>Relación especiación entre Na+ y Cl-</t>
  </si>
  <si>
    <t>Relación especiación entre SO4= y Na+</t>
  </si>
  <si>
    <t>Relación especiación entre carbonatos y pH</t>
  </si>
  <si>
    <t>Resultados del análisis</t>
  </si>
  <si>
    <t>Relaciones válidas para valores de C.E no muy elevados (5-10 d S/m)</t>
  </si>
  <si>
    <t>A p H &gt;9,0, carbonatos son &gt; de 0</t>
  </si>
  <si>
    <t>Na interc, corr*solubles cmol(+)/Kg</t>
  </si>
  <si>
    <t>PC1</t>
  </si>
  <si>
    <t>PC2</t>
  </si>
  <si>
    <t>PC3</t>
  </si>
  <si>
    <t>PC4</t>
  </si>
  <si>
    <t>PC5</t>
  </si>
  <si>
    <t>PC6</t>
  </si>
  <si>
    <t>PC7</t>
  </si>
  <si>
    <t>PC8</t>
  </si>
  <si>
    <t>PC9</t>
  </si>
  <si>
    <t>PC10</t>
  </si>
  <si>
    <t>PC11</t>
  </si>
  <si>
    <t>PC12</t>
  </si>
  <si>
    <t>PC13</t>
  </si>
  <si>
    <t>C.E(dS/m)*10 1</t>
  </si>
  <si>
    <t>∑ Cationes 
2</t>
  </si>
  <si>
    <t>Diferencia
1 - 2</t>
  </si>
  <si>
    <t>A continuación se presentan algunas consideraciones especiales a tener en cuenta en su diligenciamiento:</t>
  </si>
  <si>
    <t>no diligenciar</t>
  </si>
  <si>
    <t>diligenciar</t>
  </si>
  <si>
    <t>Instrucciones Diligenciamiento</t>
  </si>
  <si>
    <t>MQ1-20991</t>
  </si>
  <si>
    <t>MQ1-20992</t>
  </si>
  <si>
    <t>MQ1-20993</t>
  </si>
  <si>
    <t>MQ1-20994</t>
  </si>
  <si>
    <t>MQ1-20995</t>
  </si>
  <si>
    <t>MQ1-20996</t>
  </si>
  <si>
    <t>AB-023</t>
  </si>
  <si>
    <t>AB-024</t>
  </si>
  <si>
    <t>AB-031</t>
  </si>
  <si>
    <t>APROBADO</t>
  </si>
  <si>
    <r>
      <rPr>
        <b/>
        <sz val="9"/>
        <color theme="1"/>
        <rFont val="Arial"/>
        <family val="2"/>
      </rPr>
      <t>ANÁLISIS DE SALINIDAD Q-19</t>
    </r>
    <r>
      <rPr>
        <sz val="9"/>
        <color theme="1"/>
        <rFont val="Arial"/>
        <family val="2"/>
      </rPr>
      <t xml:space="preserve">
GESTIÓN AGROLÓGICA</t>
    </r>
  </si>
  <si>
    <t>No DE SOLICITUD:</t>
  </si>
  <si>
    <t>El formato consta de 3 pestañas que se describen así:</t>
  </si>
  <si>
    <t>1. Pestaña donde se realiza la captura de la información, en la cual se deben introducir los datos del informe</t>
  </si>
  <si>
    <t>2. Pestaña con instrucciones de diligenciamiento</t>
  </si>
  <si>
    <t>3. Pestaña con ejemplo práctico de manejo de la hoja de cálculo</t>
  </si>
  <si>
    <t>Ejemplo de diligenciamiento</t>
  </si>
  <si>
    <r>
      <rPr>
        <b/>
        <sz val="10"/>
        <color indexed="8"/>
        <rFont val="Arial"/>
        <family val="2"/>
      </rPr>
      <t>1. INICIO</t>
    </r>
    <r>
      <rPr>
        <sz val="10"/>
        <color theme="1"/>
        <rFont val="Arial"/>
        <family val="2"/>
      </rPr>
      <t>: Es recomendable descargar siempre la versión oficial del SGI. Empezar el diligenciamiento de un nuevo análisis de coherencia,</t>
    </r>
  </si>
  <si>
    <t xml:space="preserve"> en un archivo nuevo que no haya sido utilizado para otros análisis.</t>
  </si>
  <si>
    <t>2. DILIGENCIAMIENTO MANUAL:</t>
  </si>
  <si>
    <t>Introduzca la fecha de la solicitud que va a gestionar</t>
  </si>
  <si>
    <t>FECHA:</t>
  </si>
  <si>
    <t>Ingrese el número de la solicitud</t>
  </si>
  <si>
    <t>En todos los campos azules ingrese los datos del informe</t>
  </si>
  <si>
    <t>NO diligencie los campos que no tengan sus celdas de color azul.</t>
  </si>
  <si>
    <t>C.E(dS/m) = k*∑cationes (mmol(+)/L</t>
  </si>
  <si>
    <t>C.E(dS/m) = k*∑aniones (mmol(+)/L</t>
  </si>
  <si>
    <t>No</t>
  </si>
  <si>
    <t>La columna PC1: es el punto de control que verifica si el cálculo del RAS en el informe original está bien ejecutado</t>
  </si>
  <si>
    <t xml:space="preserve">La columna PC2: es el punto de control que verifica si el cálculo del PSI en el informe original está bien ejecutado </t>
  </si>
  <si>
    <t>La columna PC3: es el punto de control que verifica si la suma de cationes está bien calculada en el informe original</t>
  </si>
  <si>
    <t>La columna PC4: es el punto de control que verifica si la clase de salinidad está bien calculada en el informe original</t>
  </si>
  <si>
    <t>La columna PC5: es el punto de control que verifica si la clase de sodicidad está bien calculada en el informe original</t>
  </si>
  <si>
    <t>En la columna "Resultados del análisis" una vez terminado la totalidad del proceso de análisis de coherencia, anote para cada número de laboratorio, según el caso, APROBADO o RECHAZADO</t>
  </si>
  <si>
    <t>La columna PC6: es el punto de control que verifica si la suma aniones está bien calculada en el informe original</t>
  </si>
  <si>
    <t>La columna PC7: es el punto de control que establece la diferencia entre la suma de cationes y la suma de aniones, y especifica el rango aceptado</t>
  </si>
  <si>
    <t>La columna PC8: es el punto de control que establece la diferencia entre la C.E(ds/m)*10 y la suma de cationes y especifica el rango aceptado</t>
  </si>
  <si>
    <t>La columna PC10: es el punto de control que establece la diferencia entre RAS y PSI, y especifica el rango aceptado</t>
  </si>
  <si>
    <t>La columna PC11: es el punto de control que verifica la diferencia entre C.E(dS/m) y la suma de cationes y aniones multiplicada por una constante (por separado). El rango aceptado especifica que no debe existir diferencia</t>
  </si>
  <si>
    <t>La columna PC12: es el punto de control que establece la relación de especiación, da una idea de los tipos de las sales presentes</t>
  </si>
  <si>
    <t>La columna PC13: es el punto de control que determina la presencia de carbonatos a pH &gt;9</t>
  </si>
  <si>
    <r>
      <rPr>
        <b/>
        <sz val="10"/>
        <rFont val="Arial"/>
        <family val="2"/>
      </rPr>
      <t>4. EJEMPLO DILIGENCIADO:</t>
    </r>
    <r>
      <rPr>
        <sz val="10"/>
        <rFont val="Arial"/>
        <family val="2"/>
      </rPr>
      <t xml:space="preserve"> En esta pestaña se presenta un ejemplo práctico con datos analíticos ya ingresados al formato.</t>
    </r>
  </si>
  <si>
    <t>INSTRUCCIONES DE DILIGENCIAMIENTO
ANÁLSIS DE SALINIDAD Q-19</t>
  </si>
  <si>
    <r>
      <rPr>
        <b/>
        <sz val="10"/>
        <color theme="1"/>
        <rFont val="Arial"/>
        <family val="2"/>
      </rPr>
      <t>3. DILIGENCIAMIENTO AUTOMÁTICO</t>
    </r>
    <r>
      <rPr>
        <sz val="10"/>
        <color theme="1"/>
        <rFont val="Arial"/>
        <family val="2"/>
      </rPr>
      <t>: los campos cuyas celdas están en color blanco, corresponden a información que se diligencia automáticamente (campos formulados)</t>
    </r>
  </si>
  <si>
    <t xml:space="preserve"> </t>
  </si>
  <si>
    <t>La columna PC9: es el punto de control que establece la diferencia entre la suma de cationes menos la suma de aniones, dividido entre la suma de cationes más la suma de aniones, todo esto multiplicado por 100 y además especifica el rango aceptado</t>
  </si>
  <si>
    <t>Formato</t>
  </si>
  <si>
    <r>
      <rPr>
        <b/>
        <sz val="12"/>
        <color theme="1"/>
        <rFont val="Arial"/>
        <family val="2"/>
      </rPr>
      <t>ANÁLISIS DE SALINIDAD Q-19</t>
    </r>
    <r>
      <rPr>
        <sz val="9"/>
        <color theme="1"/>
        <rFont val="Arial"/>
        <family val="2"/>
      </rPr>
      <t xml:space="preserve">
</t>
    </r>
    <r>
      <rPr>
        <sz val="10"/>
        <color theme="1"/>
        <rFont val="Arial"/>
        <family val="2"/>
      </rPr>
      <t>GESTIÓN AGROLÓGICA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</si>
</sst>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8"/>
      <color theme="1"/>
      <name val="Arial"/>
      <family val="2"/>
    </font>
    <font>
      <sz val="9"/>
      <color theme="1"/>
      <name val="Arial"/>
      <family val="2"/>
    </font>
    <font>
      <b/>
      <sz val="9"/>
      <color theme="1"/>
      <name val="Arial"/>
      <family val="2"/>
    </font>
    <font>
      <sz val="10"/>
      <color theme="1"/>
      <name val="Arial"/>
      <family val="2"/>
    </font>
    <font>
      <b/>
      <sz val="10"/>
      <color theme="1"/>
      <name val="Arial"/>
      <family val="2"/>
    </font>
    <font>
      <sz val="10"/>
      <color theme="0"/>
      <name val="Arial"/>
      <family val="2"/>
    </font>
    <font>
      <b/>
      <sz val="10"/>
      <color rgb="FF00B050"/>
      <name val="Arial"/>
      <family val="2"/>
    </font>
    <font>
      <b/>
      <sz val="10"/>
      <color indexed="8"/>
      <name val="Arial"/>
      <family val="2"/>
    </font>
    <font>
      <sz val="9"/>
      <name val="Arial"/>
      <family val="2"/>
    </font>
    <font>
      <sz val="11"/>
      <color theme="1"/>
      <name val="Arial"/>
      <family val="2"/>
    </font>
    <font>
      <sz val="10"/>
      <name val="Arial"/>
      <family val="2"/>
    </font>
    <font>
      <b/>
      <sz val="10"/>
      <name val="Arial"/>
      <family val="2"/>
    </font>
    <font>
      <b/>
      <sz val="12"/>
      <color theme="1"/>
      <name val="Arial"/>
      <family val="2"/>
    </font>
    <font>
      <sz val="9"/>
      <color theme="4" tint="-0.249977111117893"/>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65">
    <xf numFmtId="0" fontId="0" fillId="0" borderId="0" xfId="0"/>
    <xf numFmtId="0" fontId="1" fillId="0" borderId="0" xfId="0" applyFont="1"/>
    <xf numFmtId="0" fontId="3" fillId="0" borderId="0" xfId="0" applyFont="1"/>
    <xf numFmtId="0" fontId="1" fillId="3" borderId="1" xfId="0" applyFont="1" applyFill="1" applyBorder="1" applyAlignment="1">
      <alignment horizontal="center" vertical="center"/>
    </xf>
    <xf numFmtId="0" fontId="2" fillId="4" borderId="0" xfId="0" applyFont="1" applyFill="1"/>
    <xf numFmtId="0" fontId="0" fillId="0" borderId="18" xfId="0" applyBorder="1"/>
    <xf numFmtId="0" fontId="5" fillId="0" borderId="0" xfId="0" applyFont="1"/>
    <xf numFmtId="0" fontId="7" fillId="0" borderId="0" xfId="0" applyFont="1"/>
    <xf numFmtId="0" fontId="7" fillId="0" borderId="20" xfId="0" applyFont="1" applyBorder="1"/>
    <xf numFmtId="0" fontId="7" fillId="0" borderId="21" xfId="0" applyFont="1" applyBorder="1"/>
    <xf numFmtId="0" fontId="7" fillId="0" borderId="12" xfId="0" applyFont="1" applyBorder="1"/>
    <xf numFmtId="0" fontId="7" fillId="0" borderId="13" xfId="0" applyFont="1" applyBorder="1"/>
    <xf numFmtId="0" fontId="10" fillId="0" borderId="0" xfId="0" applyFont="1"/>
    <xf numFmtId="0" fontId="7" fillId="0" borderId="15" xfId="0" applyFont="1" applyBorder="1"/>
    <xf numFmtId="0" fontId="7" fillId="0" borderId="10" xfId="0" applyFont="1" applyBorder="1"/>
    <xf numFmtId="0" fontId="7" fillId="0" borderId="0" xfId="0" applyFont="1" applyAlignment="1">
      <alignment vertical="center"/>
    </xf>
    <xf numFmtId="0" fontId="0" fillId="0" borderId="20" xfId="0" applyBorder="1"/>
    <xf numFmtId="0" fontId="0" fillId="0" borderId="21" xfId="0" applyBorder="1"/>
    <xf numFmtId="0" fontId="0" fillId="0" borderId="7" xfId="0" applyBorder="1"/>
    <xf numFmtId="0" fontId="0" fillId="0" borderId="11" xfId="0" applyBorder="1"/>
    <xf numFmtId="0" fontId="5" fillId="0" borderId="0" xfId="0" applyFont="1" applyAlignment="1">
      <alignment vertical="center"/>
    </xf>
    <xf numFmtId="0" fontId="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3" borderId="1" xfId="0" applyFont="1" applyFill="1" applyBorder="1"/>
    <xf numFmtId="0" fontId="5" fillId="3" borderId="2" xfId="0" applyFont="1" applyFill="1" applyBorder="1" applyAlignment="1">
      <alignment horizontal="center" vertical="center"/>
    </xf>
    <xf numFmtId="0" fontId="5" fillId="3" borderId="3" xfId="0" applyFont="1" applyFill="1" applyBorder="1" applyAlignment="1">
      <alignment horizontal="center"/>
    </xf>
    <xf numFmtId="0" fontId="5" fillId="3" borderId="1" xfId="0" applyFont="1" applyFill="1" applyBorder="1" applyAlignment="1">
      <alignment horizontal="center" vertical="center"/>
    </xf>
    <xf numFmtId="0" fontId="5" fillId="3" borderId="3" xfId="0" applyFont="1" applyFill="1" applyBorder="1"/>
    <xf numFmtId="0" fontId="5" fillId="0" borderId="0" xfId="0" applyFont="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12" fillId="3" borderId="1" xfId="0" applyFont="1" applyFill="1" applyBorder="1" applyAlignment="1">
      <alignment horizontal="center"/>
    </xf>
    <xf numFmtId="0" fontId="12" fillId="0" borderId="1" xfId="0" applyFont="1" applyBorder="1" applyAlignment="1">
      <alignment horizont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2" fontId="5" fillId="5" borderId="1" xfId="0" applyNumberFormat="1" applyFont="1" applyFill="1" applyBorder="1" applyAlignment="1">
      <alignment horizontal="center" vertical="center"/>
    </xf>
    <xf numFmtId="0" fontId="12" fillId="0" borderId="0" xfId="0" applyFont="1" applyAlignment="1">
      <alignment horizontal="center"/>
    </xf>
    <xf numFmtId="2" fontId="12" fillId="0" borderId="0" xfId="0" applyNumberFormat="1"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2" fontId="12" fillId="0" borderId="1" xfId="0" applyNumberFormat="1" applyFont="1" applyBorder="1" applyAlignment="1">
      <alignment horizontal="center"/>
    </xf>
    <xf numFmtId="0" fontId="7" fillId="0" borderId="20" xfId="0" applyFont="1" applyBorder="1" applyAlignment="1">
      <alignment horizontal="left" vertical="center"/>
    </xf>
    <xf numFmtId="0" fontId="7" fillId="0" borderId="0" xfId="0" applyFont="1" applyAlignment="1">
      <alignment horizontal="left"/>
    </xf>
    <xf numFmtId="0" fontId="7" fillId="0" borderId="21" xfId="0" applyFont="1" applyBorder="1" applyAlignment="1">
      <alignment horizontal="left"/>
    </xf>
    <xf numFmtId="0" fontId="5" fillId="0" borderId="1" xfId="0" applyFont="1" applyBorder="1" applyAlignment="1">
      <alignment vertical="center"/>
    </xf>
    <xf numFmtId="0" fontId="6" fillId="8" borderId="1" xfId="0" applyFont="1" applyFill="1" applyBorder="1" applyAlignment="1">
      <alignment horizont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8" borderId="3" xfId="0" applyFont="1" applyFill="1" applyBorder="1" applyAlignment="1">
      <alignment horizontal="center" vertical="center"/>
    </xf>
    <xf numFmtId="0" fontId="4" fillId="8" borderId="1" xfId="0" applyFont="1" applyFill="1" applyBorder="1" applyAlignment="1">
      <alignment horizontal="center" vertical="center" wrapText="1"/>
    </xf>
    <xf numFmtId="0" fontId="13" fillId="0" borderId="0" xfId="0" applyFont="1"/>
    <xf numFmtId="0" fontId="13" fillId="0" borderId="21" xfId="0" applyFont="1" applyBorder="1"/>
    <xf numFmtId="0" fontId="13" fillId="0" borderId="7" xfId="0" applyFont="1" applyBorder="1"/>
    <xf numFmtId="0" fontId="13" fillId="0" borderId="18" xfId="0" applyFont="1" applyBorder="1"/>
    <xf numFmtId="0" fontId="13" fillId="0" borderId="11" xfId="0" applyFont="1" applyBorder="1"/>
    <xf numFmtId="0" fontId="7" fillId="0" borderId="17" xfId="0" applyFont="1" applyBorder="1"/>
    <xf numFmtId="0" fontId="7" fillId="0" borderId="23" xfId="0" applyFont="1" applyBorder="1"/>
    <xf numFmtId="0" fontId="14" fillId="0" borderId="22" xfId="0" applyFont="1" applyBorder="1"/>
    <xf numFmtId="0" fontId="7" fillId="0" borderId="16" xfId="0" applyFont="1" applyBorder="1"/>
    <xf numFmtId="0" fontId="5" fillId="0" borderId="20" xfId="0" applyFont="1" applyBorder="1"/>
    <xf numFmtId="0" fontId="5" fillId="0" borderId="21" xfId="0" applyFont="1" applyBorder="1"/>
    <xf numFmtId="0" fontId="1" fillId="3" borderId="1" xfId="0" applyFont="1" applyFill="1" applyBorder="1"/>
    <xf numFmtId="0" fontId="1" fillId="3" borderId="2" xfId="0" applyFont="1" applyFill="1" applyBorder="1" applyAlignment="1">
      <alignment horizontal="center" vertical="center"/>
    </xf>
    <xf numFmtId="0" fontId="1" fillId="3" borderId="3" xfId="0" applyFont="1" applyFill="1" applyBorder="1" applyAlignment="1">
      <alignment horizontal="center"/>
    </xf>
    <xf numFmtId="0" fontId="1" fillId="3" borderId="1" xfId="0" applyFont="1" applyFill="1" applyBorder="1" applyAlignment="1">
      <alignment horizontal="center"/>
    </xf>
    <xf numFmtId="0" fontId="7" fillId="8" borderId="1" xfId="0" applyFont="1" applyFill="1" applyBorder="1" applyAlignment="1">
      <alignment horizont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3" xfId="0" applyFont="1" applyFill="1" applyBorder="1" applyAlignment="1">
      <alignment horizontal="center" vertical="center"/>
    </xf>
    <xf numFmtId="0" fontId="17" fillId="4" borderId="0" xfId="0" applyFont="1" applyFill="1"/>
    <xf numFmtId="0" fontId="5" fillId="0" borderId="34" xfId="0" applyFont="1" applyBorder="1" applyAlignment="1">
      <alignment vertical="center" wrapText="1"/>
    </xf>
    <xf numFmtId="164" fontId="6" fillId="0" borderId="9" xfId="0" applyNumberFormat="1" applyFont="1" applyBorder="1" applyAlignment="1">
      <alignment vertical="center" wrapText="1"/>
    </xf>
    <xf numFmtId="0" fontId="5" fillId="0" borderId="0" xfId="0" applyFont="1" applyAlignment="1">
      <alignment horizontal="center"/>
    </xf>
    <xf numFmtId="0" fontId="6"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wrapText="1"/>
    </xf>
    <xf numFmtId="0" fontId="6" fillId="8" borderId="1" xfId="0" applyFont="1" applyFill="1" applyBorder="1" applyAlignment="1">
      <alignment horizont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164" fontId="5" fillId="0" borderId="9" xfId="0" applyNumberFormat="1" applyFont="1" applyBorder="1" applyAlignment="1">
      <alignment horizontal="lef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5" fillId="0" borderId="25" xfId="0" applyFont="1" applyBorder="1" applyAlignment="1">
      <alignment horizontal="lef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8" borderId="1" xfId="0" applyFont="1" applyFill="1" applyBorder="1" applyAlignment="1">
      <alignment horizontal="center" vertical="center" wrapText="1"/>
    </xf>
    <xf numFmtId="0" fontId="7" fillId="0" borderId="20" xfId="0" applyFont="1" applyBorder="1" applyAlignment="1">
      <alignment horizontal="left"/>
    </xf>
    <xf numFmtId="0" fontId="7" fillId="0" borderId="0" xfId="0" applyFont="1" applyAlignment="1">
      <alignment horizontal="left"/>
    </xf>
    <xf numFmtId="0" fontId="7" fillId="0" borderId="21" xfId="0" applyFont="1" applyBorder="1" applyAlignment="1">
      <alignment horizontal="left"/>
    </xf>
    <xf numFmtId="0" fontId="7" fillId="0" borderId="20" xfId="0" applyFont="1" applyBorder="1" applyAlignment="1">
      <alignment horizontal="left" wrapText="1"/>
    </xf>
    <xf numFmtId="0" fontId="7" fillId="0" borderId="0" xfId="0" applyFont="1" applyAlignment="1">
      <alignment horizontal="left" wrapText="1"/>
    </xf>
    <xf numFmtId="0" fontId="7" fillId="0" borderId="21" xfId="0" applyFont="1" applyBorder="1" applyAlignment="1">
      <alignment horizontal="left"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6" borderId="13" xfId="0" applyFont="1" applyFill="1" applyBorder="1" applyAlignment="1">
      <alignment horizontal="center"/>
    </xf>
    <xf numFmtId="0" fontId="9" fillId="6" borderId="14" xfId="0" applyFont="1" applyFill="1" applyBorder="1" applyAlignment="1">
      <alignment horizontal="center"/>
    </xf>
    <xf numFmtId="0" fontId="10" fillId="2" borderId="0" xfId="0" applyFont="1" applyFill="1" applyAlignment="1">
      <alignment horizontal="center"/>
    </xf>
    <xf numFmtId="0" fontId="10" fillId="2" borderId="21" xfId="0" applyFont="1" applyFill="1" applyBorder="1" applyAlignment="1">
      <alignment horizontal="center"/>
    </xf>
    <xf numFmtId="0" fontId="7" fillId="7" borderId="10" xfId="0" applyFont="1" applyFill="1" applyBorder="1" applyAlignment="1">
      <alignment horizontal="center"/>
    </xf>
    <xf numFmtId="0" fontId="7" fillId="7" borderId="16" xfId="0" applyFont="1" applyFill="1" applyBorder="1" applyAlignment="1">
      <alignment horizont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8" fillId="0" borderId="22"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2" xfId="0" applyFont="1" applyBorder="1" applyAlignment="1">
      <alignment horizontal="left" wrapText="1"/>
    </xf>
    <xf numFmtId="0" fontId="7" fillId="0" borderId="17" xfId="0" applyFont="1" applyBorder="1" applyAlignment="1">
      <alignment horizontal="left" wrapText="1"/>
    </xf>
    <xf numFmtId="0" fontId="7" fillId="0" borderId="23" xfId="0" applyFont="1" applyBorder="1" applyAlignment="1">
      <alignment horizontal="left" wrapText="1"/>
    </xf>
    <xf numFmtId="0" fontId="7" fillId="0" borderId="20" xfId="0" applyFont="1" applyBorder="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left" vertical="center"/>
    </xf>
    <xf numFmtId="0" fontId="1" fillId="0" borderId="2" xfId="0" applyFont="1" applyBorder="1" applyAlignment="1">
      <alignment horizontal="center"/>
    </xf>
    <xf numFmtId="0" fontId="1" fillId="0" borderId="19"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5" fillId="0" borderId="35" xfId="0" applyNumberFormat="1" applyFont="1" applyBorder="1" applyAlignment="1">
      <alignment horizontal="center" vertical="center" wrapText="1"/>
    </xf>
    <xf numFmtId="164" fontId="5" fillId="0" borderId="36" xfId="0" applyNumberFormat="1" applyFont="1" applyBorder="1" applyAlignment="1">
      <alignment horizontal="center" vertical="center" wrapText="1"/>
    </xf>
    <xf numFmtId="164" fontId="5" fillId="0" borderId="37" xfId="0" applyNumberFormat="1" applyFont="1" applyBorder="1" applyAlignment="1">
      <alignment horizontal="center" vertical="center" wrapText="1"/>
    </xf>
    <xf numFmtId="0" fontId="6" fillId="8" borderId="2"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76200</xdr:rowOff>
    </xdr:from>
    <xdr:to>
      <xdr:col>1</xdr:col>
      <xdr:colOff>638175</xdr:colOff>
      <xdr:row>2</xdr:row>
      <xdr:rowOff>235627</xdr:rowOff>
    </xdr:to>
    <xdr:pic>
      <xdr:nvPicPr>
        <xdr:cNvPr id="6" name="Imagen 5" descr="\\Mpramirez\mis documentos\Mis imágenes\Logo Igac_color_vert.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200025" y="76200"/>
          <a:ext cx="685800" cy="692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104775</xdr:rowOff>
    </xdr:from>
    <xdr:to>
      <xdr:col>3</xdr:col>
      <xdr:colOff>0</xdr:colOff>
      <xdr:row>21</xdr:row>
      <xdr:rowOff>114300</xdr:rowOff>
    </xdr:to>
    <xdr:cxnSp macro="">
      <xdr:nvCxnSpPr>
        <xdr:cNvPr id="3" name="Conector recto de flecha 2">
          <a:extLst>
            <a:ext uri="{FF2B5EF4-FFF2-40B4-BE49-F238E27FC236}">
              <a16:creationId xmlns:a16="http://schemas.microsoft.com/office/drawing/2014/main" id="{00000000-0008-0000-0100-000003000000}"/>
            </a:ext>
          </a:extLst>
        </xdr:cNvPr>
        <xdr:cNvCxnSpPr/>
      </xdr:nvCxnSpPr>
      <xdr:spPr>
        <a:xfrm>
          <a:off x="1533525" y="2581275"/>
          <a:ext cx="7524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285750</xdr:colOff>
      <xdr:row>23</xdr:row>
      <xdr:rowOff>9525</xdr:rowOff>
    </xdr:from>
    <xdr:to>
      <xdr:col>0</xdr:col>
      <xdr:colOff>285751</xdr:colOff>
      <xdr:row>24</xdr:row>
      <xdr:rowOff>28575</xdr:rowOff>
    </xdr:to>
    <xdr:cxnSp macro="">
      <xdr:nvCxnSpPr>
        <xdr:cNvPr id="5" name="Conector recto de flecha 4">
          <a:extLst>
            <a:ext uri="{FF2B5EF4-FFF2-40B4-BE49-F238E27FC236}">
              <a16:creationId xmlns:a16="http://schemas.microsoft.com/office/drawing/2014/main" id="{00000000-0008-0000-0100-000005000000}"/>
            </a:ext>
          </a:extLst>
        </xdr:cNvPr>
        <xdr:cNvCxnSpPr/>
      </xdr:nvCxnSpPr>
      <xdr:spPr>
        <a:xfrm>
          <a:off x="285750" y="2867025"/>
          <a:ext cx="1"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32</xdr:row>
      <xdr:rowOff>314325</xdr:rowOff>
    </xdr:from>
    <xdr:to>
      <xdr:col>5</xdr:col>
      <xdr:colOff>438150</xdr:colOff>
      <xdr:row>32</xdr:row>
      <xdr:rowOff>447675</xdr:rowOff>
    </xdr:to>
    <xdr:sp macro="" textlink="">
      <xdr:nvSpPr>
        <xdr:cNvPr id="2" name="Elipse 1">
          <a:extLst>
            <a:ext uri="{FF2B5EF4-FFF2-40B4-BE49-F238E27FC236}">
              <a16:creationId xmlns:a16="http://schemas.microsoft.com/office/drawing/2014/main" id="{00000000-0008-0000-0200-000002000000}"/>
            </a:ext>
          </a:extLst>
        </xdr:cNvPr>
        <xdr:cNvSpPr/>
      </xdr:nvSpPr>
      <xdr:spPr>
        <a:xfrm>
          <a:off x="3276600" y="5934075"/>
          <a:ext cx="152400"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304800</xdr:colOff>
      <xdr:row>32</xdr:row>
      <xdr:rowOff>304800</xdr:rowOff>
    </xdr:from>
    <xdr:to>
      <xdr:col>6</xdr:col>
      <xdr:colOff>457200</xdr:colOff>
      <xdr:row>32</xdr:row>
      <xdr:rowOff>457200</xdr:rowOff>
    </xdr:to>
    <xdr:sp macro="" textlink="">
      <xdr:nvSpPr>
        <xdr:cNvPr id="3" name="Elipse 2">
          <a:extLst>
            <a:ext uri="{FF2B5EF4-FFF2-40B4-BE49-F238E27FC236}">
              <a16:creationId xmlns:a16="http://schemas.microsoft.com/office/drawing/2014/main" id="{00000000-0008-0000-0200-000003000000}"/>
            </a:ext>
          </a:extLst>
        </xdr:cNvPr>
        <xdr:cNvSpPr/>
      </xdr:nvSpPr>
      <xdr:spPr>
        <a:xfrm>
          <a:off x="4000500" y="5924550"/>
          <a:ext cx="152400"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180975</xdr:colOff>
      <xdr:row>32</xdr:row>
      <xdr:rowOff>304800</xdr:rowOff>
    </xdr:from>
    <xdr:to>
      <xdr:col>7</xdr:col>
      <xdr:colOff>304800</xdr:colOff>
      <xdr:row>32</xdr:row>
      <xdr:rowOff>419100</xdr:rowOff>
    </xdr:to>
    <xdr:sp macro="" textlink="">
      <xdr:nvSpPr>
        <xdr:cNvPr id="4" name="Elipse 3">
          <a:extLst>
            <a:ext uri="{FF2B5EF4-FFF2-40B4-BE49-F238E27FC236}">
              <a16:creationId xmlns:a16="http://schemas.microsoft.com/office/drawing/2014/main" id="{00000000-0008-0000-0200-000004000000}"/>
            </a:ext>
          </a:extLst>
        </xdr:cNvPr>
        <xdr:cNvSpPr/>
      </xdr:nvSpPr>
      <xdr:spPr>
        <a:xfrm>
          <a:off x="4629150" y="5924550"/>
          <a:ext cx="123825" cy="1143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342900</xdr:colOff>
      <xdr:row>32</xdr:row>
      <xdr:rowOff>304800</xdr:rowOff>
    </xdr:from>
    <xdr:to>
      <xdr:col>7</xdr:col>
      <xdr:colOff>466725</xdr:colOff>
      <xdr:row>32</xdr:row>
      <xdr:rowOff>428625</xdr:rowOff>
    </xdr:to>
    <xdr:sp macro="" textlink="">
      <xdr:nvSpPr>
        <xdr:cNvPr id="5" name="Elipse 4">
          <a:extLst>
            <a:ext uri="{FF2B5EF4-FFF2-40B4-BE49-F238E27FC236}">
              <a16:creationId xmlns:a16="http://schemas.microsoft.com/office/drawing/2014/main" id="{00000000-0008-0000-0200-000005000000}"/>
            </a:ext>
          </a:extLst>
        </xdr:cNvPr>
        <xdr:cNvSpPr/>
      </xdr:nvSpPr>
      <xdr:spPr>
        <a:xfrm>
          <a:off x="4791075" y="5924550"/>
          <a:ext cx="123825" cy="123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161925</xdr:colOff>
      <xdr:row>0</xdr:row>
      <xdr:rowOff>57150</xdr:rowOff>
    </xdr:from>
    <xdr:to>
      <xdr:col>1</xdr:col>
      <xdr:colOff>495300</xdr:colOff>
      <xdr:row>0</xdr:row>
      <xdr:rowOff>638175</xdr:rowOff>
    </xdr:to>
    <xdr:pic>
      <xdr:nvPicPr>
        <xdr:cNvPr id="10" name="Imagen 9" descr="\\Mpramirez\mis documentos\Mis imágenes\Logo Igac_color_vert.jp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61925" y="5715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0</xdr:row>
      <xdr:rowOff>57150</xdr:rowOff>
    </xdr:from>
    <xdr:to>
      <xdr:col>2</xdr:col>
      <xdr:colOff>752475</xdr:colOff>
      <xdr:row>0</xdr:row>
      <xdr:rowOff>711487</xdr:rowOff>
    </xdr:to>
    <xdr:pic>
      <xdr:nvPicPr>
        <xdr:cNvPr id="11" name="Imagen 10" descr="\\Mpramirez\mis documentos\Mis imágenes\Logo Igac_color_vert.jpg">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285875" y="57150"/>
          <a:ext cx="647700" cy="654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73"/>
  <sheetViews>
    <sheetView showGridLines="0" tabSelected="1" zoomScalePageLayoutView="112" workbookViewId="0">
      <selection activeCell="C1" sqref="C1:Q3"/>
    </sheetView>
  </sheetViews>
  <sheetFormatPr baseColWidth="10" defaultRowHeight="12" x14ac:dyDescent="0.2"/>
  <cols>
    <col min="1" max="1" width="3.7109375" style="1" customWidth="1"/>
    <col min="2" max="17" width="13" style="1" customWidth="1"/>
    <col min="18" max="16384" width="11.42578125" style="1"/>
  </cols>
  <sheetData>
    <row r="1" spans="1:17" ht="21.75" customHeight="1" x14ac:dyDescent="0.2">
      <c r="A1" s="97"/>
      <c r="B1" s="98"/>
      <c r="C1" s="103" t="s">
        <v>112</v>
      </c>
      <c r="D1" s="104"/>
      <c r="E1" s="104"/>
      <c r="F1" s="104"/>
      <c r="G1" s="104"/>
      <c r="H1" s="104"/>
      <c r="I1" s="104"/>
      <c r="J1" s="104"/>
      <c r="K1" s="104"/>
      <c r="L1" s="104"/>
      <c r="M1" s="104"/>
      <c r="N1" s="104"/>
      <c r="O1" s="104"/>
      <c r="P1" s="104"/>
      <c r="Q1" s="105"/>
    </row>
    <row r="2" spans="1:17" ht="20.25" customHeight="1" x14ac:dyDescent="0.2">
      <c r="A2" s="99"/>
      <c r="B2" s="100"/>
      <c r="C2" s="106"/>
      <c r="D2" s="107"/>
      <c r="E2" s="107"/>
      <c r="F2" s="107"/>
      <c r="G2" s="107"/>
      <c r="H2" s="107"/>
      <c r="I2" s="107"/>
      <c r="J2" s="107"/>
      <c r="K2" s="107"/>
      <c r="L2" s="107"/>
      <c r="M2" s="107"/>
      <c r="N2" s="107"/>
      <c r="O2" s="107"/>
      <c r="P2" s="107"/>
      <c r="Q2" s="108"/>
    </row>
    <row r="3" spans="1:17" ht="24.75" customHeight="1" thickBot="1" x14ac:dyDescent="0.25">
      <c r="A3" s="101"/>
      <c r="B3" s="102"/>
      <c r="C3" s="109"/>
      <c r="D3" s="110"/>
      <c r="E3" s="110"/>
      <c r="F3" s="110"/>
      <c r="G3" s="110"/>
      <c r="H3" s="110"/>
      <c r="I3" s="110"/>
      <c r="J3" s="110"/>
      <c r="K3" s="110"/>
      <c r="L3" s="110"/>
      <c r="M3" s="110"/>
      <c r="N3" s="110"/>
      <c r="O3" s="110"/>
      <c r="P3" s="110"/>
      <c r="Q3" s="111"/>
    </row>
    <row r="4" spans="1:17" s="20" customFormat="1" ht="22.5" customHeight="1" x14ac:dyDescent="0.25">
      <c r="A4" s="88" t="s">
        <v>86</v>
      </c>
      <c r="B4" s="89"/>
      <c r="C4" s="90"/>
      <c r="D4" s="90"/>
      <c r="E4" s="90"/>
      <c r="F4" s="90"/>
      <c r="G4" s="91" t="s">
        <v>76</v>
      </c>
      <c r="H4" s="92"/>
      <c r="I4" s="93"/>
      <c r="J4" s="94"/>
      <c r="K4" s="94"/>
      <c r="L4" s="94"/>
      <c r="M4" s="94"/>
      <c r="N4" s="95"/>
      <c r="O4" s="95"/>
      <c r="P4" s="95"/>
      <c r="Q4" s="96"/>
    </row>
    <row r="5" spans="1:17" s="6" customFormat="1" ht="15" customHeight="1" x14ac:dyDescent="0.2">
      <c r="A5" s="80" t="s">
        <v>92</v>
      </c>
      <c r="B5" s="83" t="s">
        <v>0</v>
      </c>
      <c r="C5" s="79" t="s">
        <v>1</v>
      </c>
      <c r="D5" s="82" t="s">
        <v>2</v>
      </c>
      <c r="E5" s="69" t="s">
        <v>45</v>
      </c>
      <c r="F5" s="69" t="s">
        <v>46</v>
      </c>
      <c r="G5" s="79" t="s">
        <v>44</v>
      </c>
      <c r="H5" s="82" t="s">
        <v>33</v>
      </c>
      <c r="I5" s="82"/>
      <c r="J5" s="82"/>
      <c r="K5" s="82"/>
      <c r="L5" s="82"/>
      <c r="M5" s="85"/>
      <c r="N5" s="69" t="s">
        <v>47</v>
      </c>
      <c r="O5" s="69" t="s">
        <v>48</v>
      </c>
      <c r="P5" s="69" t="s">
        <v>49</v>
      </c>
      <c r="Q5" s="79" t="s">
        <v>41</v>
      </c>
    </row>
    <row r="6" spans="1:17" s="36" customFormat="1" ht="27" customHeight="1" x14ac:dyDescent="0.25">
      <c r="A6" s="81"/>
      <c r="B6" s="84"/>
      <c r="C6" s="79"/>
      <c r="D6" s="85"/>
      <c r="E6" s="70" t="s">
        <v>3</v>
      </c>
      <c r="F6" s="70" t="s">
        <v>4</v>
      </c>
      <c r="G6" s="86"/>
      <c r="H6" s="70" t="s">
        <v>5</v>
      </c>
      <c r="I6" s="70" t="s">
        <v>6</v>
      </c>
      <c r="J6" s="70" t="s">
        <v>7</v>
      </c>
      <c r="K6" s="70" t="s">
        <v>8</v>
      </c>
      <c r="L6" s="70" t="s">
        <v>9</v>
      </c>
      <c r="M6" s="71" t="s">
        <v>10</v>
      </c>
      <c r="N6" s="72" t="s">
        <v>14</v>
      </c>
      <c r="O6" s="72" t="s">
        <v>31</v>
      </c>
      <c r="P6" s="72" t="s">
        <v>32</v>
      </c>
      <c r="Q6" s="79"/>
    </row>
    <row r="7" spans="1:17" s="6" customFormat="1" x14ac:dyDescent="0.2">
      <c r="A7" s="23">
        <v>1</v>
      </c>
      <c r="B7" s="65"/>
      <c r="C7" s="65"/>
      <c r="D7" s="66"/>
      <c r="E7" s="38" t="str">
        <f>IFERROR(K7/SQRT((H7+I7)/2)," ")</f>
        <v xml:space="preserve"> </v>
      </c>
      <c r="F7" s="38" t="str">
        <f>IFERROR(((G7/M20)*100)," ")</f>
        <v xml:space="preserve"> </v>
      </c>
      <c r="G7" s="67"/>
      <c r="H7" s="3"/>
      <c r="I7" s="3"/>
      <c r="J7" s="3"/>
      <c r="K7" s="3"/>
      <c r="L7" s="27"/>
      <c r="M7" s="25"/>
      <c r="N7" s="34">
        <f>SUM(H7:M7)</f>
        <v>0</v>
      </c>
      <c r="O7" s="34" t="str">
        <f>IF(C20=0,"INGRESAR",IF(C20&lt;2,"NORMAL",IF(C20&lt;=4,"LÍMITE",IF(C20&lt;=8,"S1",IF(C20&lt;=16,"S2",IF(C20&gt;16,"S3"))))))</f>
        <v>INGRESAR</v>
      </c>
      <c r="P7" s="34" t="str">
        <f t="shared" ref="P7:P16" si="0">IF(F7&lt;15,"0",IF(F7&gt;=15,"Na"))</f>
        <v>Na</v>
      </c>
      <c r="Q7" s="28"/>
    </row>
    <row r="8" spans="1:17" s="6" customFormat="1" x14ac:dyDescent="0.2">
      <c r="A8" s="23">
        <v>2</v>
      </c>
      <c r="B8" s="24"/>
      <c r="C8" s="24"/>
      <c r="D8" s="25"/>
      <c r="E8" s="38" t="str">
        <f t="shared" ref="E8:E16" si="1">IFERROR(K8/SQRT((H8+I8)/2)," ")</f>
        <v xml:space="preserve"> </v>
      </c>
      <c r="F8" s="38" t="str">
        <f>IFERROR(((G8/M21)*100)," ")</f>
        <v xml:space="preserve"> </v>
      </c>
      <c r="G8" s="26"/>
      <c r="H8" s="27"/>
      <c r="I8" s="27"/>
      <c r="J8" s="27"/>
      <c r="K8" s="27"/>
      <c r="L8" s="27"/>
      <c r="M8" s="25"/>
      <c r="N8" s="34">
        <f t="shared" ref="N8:N16" si="2">SUM(H8:M8)</f>
        <v>0</v>
      </c>
      <c r="O8" s="34" t="str">
        <f>IF(C21=0,"INGRESAR",IF(C21&lt;2,"NORMAL",IF(C21&lt;=4,"LÍMITE",IF(C21&lt;=8,"S1",IF(C21&lt;=16,"S2",IF(C21&gt;16,"S3"))))))</f>
        <v>INGRESAR</v>
      </c>
      <c r="P8" s="34" t="str">
        <f t="shared" si="0"/>
        <v>Na</v>
      </c>
      <c r="Q8" s="28"/>
    </row>
    <row r="9" spans="1:17" s="6" customFormat="1" x14ac:dyDescent="0.2">
      <c r="A9" s="23">
        <v>3</v>
      </c>
      <c r="B9" s="24"/>
      <c r="C9" s="24"/>
      <c r="D9" s="25"/>
      <c r="E9" s="38" t="str">
        <f t="shared" si="1"/>
        <v xml:space="preserve"> </v>
      </c>
      <c r="F9" s="38" t="str">
        <f t="shared" ref="F9:F16" si="3">IFERROR(((G9/M22)*100)," ")</f>
        <v xml:space="preserve"> </v>
      </c>
      <c r="G9" s="26"/>
      <c r="H9" s="27"/>
      <c r="I9" s="27"/>
      <c r="J9" s="27"/>
      <c r="K9" s="27"/>
      <c r="L9" s="27"/>
      <c r="M9" s="25"/>
      <c r="N9" s="34">
        <f t="shared" si="2"/>
        <v>0</v>
      </c>
      <c r="O9" s="34" t="str">
        <f t="shared" ref="O9:O16" si="4">IF(C22=0,"INGRESAR",IF(C22&lt;2,"NORMAL",IF(C22&lt;=4,"LÍMITE",IF(C22&lt;=8,"S1",IF(C22&lt;=16,"S2",IF(C22&gt;16,"""S3"))))))</f>
        <v>INGRESAR</v>
      </c>
      <c r="P9" s="34" t="str">
        <f t="shared" si="0"/>
        <v>Na</v>
      </c>
      <c r="Q9" s="28"/>
    </row>
    <row r="10" spans="1:17" s="6" customFormat="1" x14ac:dyDescent="0.2">
      <c r="A10" s="23">
        <v>4</v>
      </c>
      <c r="B10" s="24"/>
      <c r="C10" s="24"/>
      <c r="D10" s="25"/>
      <c r="E10" s="38" t="str">
        <f t="shared" si="1"/>
        <v xml:space="preserve"> </v>
      </c>
      <c r="F10" s="38" t="str">
        <f t="shared" si="3"/>
        <v xml:space="preserve"> </v>
      </c>
      <c r="G10" s="26"/>
      <c r="H10" s="27"/>
      <c r="I10" s="27"/>
      <c r="J10" s="27"/>
      <c r="K10" s="27"/>
      <c r="L10" s="27"/>
      <c r="M10" s="25"/>
      <c r="N10" s="34">
        <f t="shared" si="2"/>
        <v>0</v>
      </c>
      <c r="O10" s="34" t="str">
        <f t="shared" si="4"/>
        <v>INGRESAR</v>
      </c>
      <c r="P10" s="34" t="str">
        <f t="shared" si="0"/>
        <v>Na</v>
      </c>
      <c r="Q10" s="28"/>
    </row>
    <row r="11" spans="1:17" s="6" customFormat="1" x14ac:dyDescent="0.2">
      <c r="A11" s="23">
        <v>5</v>
      </c>
      <c r="B11" s="24"/>
      <c r="C11" s="24"/>
      <c r="D11" s="25"/>
      <c r="E11" s="38" t="str">
        <f t="shared" si="1"/>
        <v xml:space="preserve"> </v>
      </c>
      <c r="F11" s="38" t="str">
        <f t="shared" si="3"/>
        <v xml:space="preserve"> </v>
      </c>
      <c r="G11" s="26"/>
      <c r="H11" s="27"/>
      <c r="I11" s="27"/>
      <c r="J11" s="27"/>
      <c r="K11" s="27"/>
      <c r="L11" s="27"/>
      <c r="M11" s="25"/>
      <c r="N11" s="34">
        <f t="shared" si="2"/>
        <v>0</v>
      </c>
      <c r="O11" s="34" t="str">
        <f t="shared" si="4"/>
        <v>INGRESAR</v>
      </c>
      <c r="P11" s="34" t="str">
        <f t="shared" si="0"/>
        <v>Na</v>
      </c>
      <c r="Q11" s="28"/>
    </row>
    <row r="12" spans="1:17" s="6" customFormat="1" x14ac:dyDescent="0.2">
      <c r="A12" s="23">
        <v>6</v>
      </c>
      <c r="B12" s="24"/>
      <c r="C12" s="24"/>
      <c r="D12" s="25"/>
      <c r="E12" s="38" t="str">
        <f t="shared" si="1"/>
        <v xml:space="preserve"> </v>
      </c>
      <c r="F12" s="38" t="str">
        <f t="shared" si="3"/>
        <v xml:space="preserve"> </v>
      </c>
      <c r="G12" s="26"/>
      <c r="H12" s="27"/>
      <c r="I12" s="27"/>
      <c r="J12" s="27"/>
      <c r="K12" s="27"/>
      <c r="L12" s="27"/>
      <c r="M12" s="25"/>
      <c r="N12" s="34">
        <f t="shared" si="2"/>
        <v>0</v>
      </c>
      <c r="O12" s="34" t="str">
        <f t="shared" si="4"/>
        <v>INGRESAR</v>
      </c>
      <c r="P12" s="34" t="str">
        <f t="shared" si="0"/>
        <v>Na</v>
      </c>
      <c r="Q12" s="28"/>
    </row>
    <row r="13" spans="1:17" s="6" customFormat="1" x14ac:dyDescent="0.2">
      <c r="A13" s="23">
        <v>7</v>
      </c>
      <c r="B13" s="24"/>
      <c r="C13" s="24"/>
      <c r="D13" s="25"/>
      <c r="E13" s="38" t="str">
        <f t="shared" si="1"/>
        <v xml:space="preserve"> </v>
      </c>
      <c r="F13" s="38" t="str">
        <f t="shared" si="3"/>
        <v xml:space="preserve"> </v>
      </c>
      <c r="G13" s="26"/>
      <c r="H13" s="27"/>
      <c r="I13" s="27"/>
      <c r="J13" s="27"/>
      <c r="K13" s="27"/>
      <c r="L13" s="27"/>
      <c r="M13" s="25"/>
      <c r="N13" s="34">
        <f t="shared" si="2"/>
        <v>0</v>
      </c>
      <c r="O13" s="34" t="str">
        <f t="shared" si="4"/>
        <v>INGRESAR</v>
      </c>
      <c r="P13" s="34" t="str">
        <f t="shared" si="0"/>
        <v>Na</v>
      </c>
      <c r="Q13" s="28"/>
    </row>
    <row r="14" spans="1:17" s="6" customFormat="1" x14ac:dyDescent="0.2">
      <c r="A14" s="23">
        <v>8</v>
      </c>
      <c r="B14" s="24"/>
      <c r="C14" s="24"/>
      <c r="D14" s="25"/>
      <c r="E14" s="38" t="str">
        <f t="shared" si="1"/>
        <v xml:space="preserve"> </v>
      </c>
      <c r="F14" s="38" t="str">
        <f t="shared" si="3"/>
        <v xml:space="preserve"> </v>
      </c>
      <c r="G14" s="26"/>
      <c r="H14" s="27"/>
      <c r="I14" s="27"/>
      <c r="J14" s="27"/>
      <c r="K14" s="27"/>
      <c r="L14" s="27"/>
      <c r="M14" s="25"/>
      <c r="N14" s="34">
        <f t="shared" si="2"/>
        <v>0</v>
      </c>
      <c r="O14" s="34" t="str">
        <f t="shared" si="4"/>
        <v>INGRESAR</v>
      </c>
      <c r="P14" s="34" t="str">
        <f t="shared" si="0"/>
        <v>Na</v>
      </c>
      <c r="Q14" s="28"/>
    </row>
    <row r="15" spans="1:17" s="6" customFormat="1" x14ac:dyDescent="0.2">
      <c r="A15" s="23">
        <v>9</v>
      </c>
      <c r="B15" s="24"/>
      <c r="C15" s="24"/>
      <c r="D15" s="25"/>
      <c r="E15" s="38" t="str">
        <f t="shared" si="1"/>
        <v xml:space="preserve"> </v>
      </c>
      <c r="F15" s="38" t="str">
        <f t="shared" si="3"/>
        <v xml:space="preserve"> </v>
      </c>
      <c r="G15" s="26"/>
      <c r="H15" s="27"/>
      <c r="I15" s="27"/>
      <c r="J15" s="27"/>
      <c r="K15" s="27"/>
      <c r="L15" s="27"/>
      <c r="M15" s="25"/>
      <c r="N15" s="34">
        <f t="shared" si="2"/>
        <v>0</v>
      </c>
      <c r="O15" s="34" t="str">
        <f t="shared" si="4"/>
        <v>INGRESAR</v>
      </c>
      <c r="P15" s="34" t="str">
        <f t="shared" si="0"/>
        <v>Na</v>
      </c>
      <c r="Q15" s="28"/>
    </row>
    <row r="16" spans="1:17" s="6" customFormat="1" x14ac:dyDescent="0.2">
      <c r="A16" s="23">
        <v>10</v>
      </c>
      <c r="B16" s="24"/>
      <c r="C16" s="24"/>
      <c r="D16" s="25"/>
      <c r="E16" s="38" t="str">
        <f t="shared" si="1"/>
        <v xml:space="preserve"> </v>
      </c>
      <c r="F16" s="38" t="str">
        <f t="shared" si="3"/>
        <v xml:space="preserve"> </v>
      </c>
      <c r="G16" s="26"/>
      <c r="H16" s="27"/>
      <c r="I16" s="27"/>
      <c r="J16" s="27"/>
      <c r="K16" s="27"/>
      <c r="L16" s="27"/>
      <c r="M16" s="25"/>
      <c r="N16" s="34">
        <f t="shared" si="2"/>
        <v>0</v>
      </c>
      <c r="O16" s="34" t="str">
        <f t="shared" si="4"/>
        <v>INGRESAR</v>
      </c>
      <c r="P16" s="34" t="str">
        <f t="shared" si="0"/>
        <v>Na</v>
      </c>
      <c r="Q16" s="28"/>
    </row>
    <row r="17" spans="1:15" s="6" customFormat="1" x14ac:dyDescent="0.2">
      <c r="I17" s="29"/>
    </row>
    <row r="18" spans="1:15" s="21" customFormat="1" ht="15" customHeight="1" x14ac:dyDescent="0.2">
      <c r="A18" s="80" t="s">
        <v>92</v>
      </c>
      <c r="B18" s="82" t="s">
        <v>15</v>
      </c>
      <c r="C18" s="82" t="s">
        <v>16</v>
      </c>
      <c r="D18" s="82" t="s">
        <v>17</v>
      </c>
      <c r="E18" s="82" t="s">
        <v>23</v>
      </c>
      <c r="F18" s="85"/>
      <c r="G18" s="82" t="s">
        <v>24</v>
      </c>
      <c r="H18" s="82"/>
      <c r="I18" s="82"/>
      <c r="J18" s="82"/>
      <c r="K18" s="85"/>
      <c r="L18" s="70" t="s">
        <v>50</v>
      </c>
      <c r="M18" s="70" t="s">
        <v>13</v>
      </c>
    </row>
    <row r="19" spans="1:15" s="21" customFormat="1" ht="25.5" x14ac:dyDescent="0.2">
      <c r="A19" s="81"/>
      <c r="B19" s="82"/>
      <c r="C19" s="82"/>
      <c r="D19" s="82"/>
      <c r="E19" s="70" t="s">
        <v>18</v>
      </c>
      <c r="F19" s="72" t="s">
        <v>19</v>
      </c>
      <c r="G19" s="70" t="s">
        <v>20</v>
      </c>
      <c r="H19" s="70" t="s">
        <v>21</v>
      </c>
      <c r="I19" s="70" t="s">
        <v>29</v>
      </c>
      <c r="J19" s="70" t="s">
        <v>30</v>
      </c>
      <c r="K19" s="71" t="s">
        <v>11</v>
      </c>
      <c r="L19" s="72" t="s">
        <v>22</v>
      </c>
      <c r="M19" s="73" t="s">
        <v>12</v>
      </c>
      <c r="N19" s="22"/>
      <c r="O19" s="37"/>
    </row>
    <row r="20" spans="1:15" s="6" customFormat="1" x14ac:dyDescent="0.2">
      <c r="A20" s="23">
        <v>1</v>
      </c>
      <c r="B20" s="68"/>
      <c r="C20" s="68"/>
      <c r="D20" s="68"/>
      <c r="E20" s="30"/>
      <c r="F20" s="30"/>
      <c r="G20" s="68"/>
      <c r="H20" s="68"/>
      <c r="I20" s="68"/>
      <c r="J20" s="68"/>
      <c r="K20" s="31"/>
      <c r="L20" s="23">
        <f>SUM(G20:K20)</f>
        <v>0</v>
      </c>
      <c r="M20" s="67"/>
      <c r="N20" s="29"/>
    </row>
    <row r="21" spans="1:15" s="6" customFormat="1" x14ac:dyDescent="0.2">
      <c r="A21" s="23">
        <v>2</v>
      </c>
      <c r="B21" s="30"/>
      <c r="C21" s="30"/>
      <c r="D21" s="30"/>
      <c r="E21" s="30"/>
      <c r="F21" s="30"/>
      <c r="G21" s="32"/>
      <c r="H21" s="30"/>
      <c r="I21" s="30"/>
      <c r="J21" s="30"/>
      <c r="K21" s="31"/>
      <c r="L21" s="23">
        <f t="shared" ref="L21:L29" si="5">SUM(G21:K21)</f>
        <v>0</v>
      </c>
      <c r="M21" s="26"/>
      <c r="N21" s="29"/>
    </row>
    <row r="22" spans="1:15" s="6" customFormat="1" x14ac:dyDescent="0.2">
      <c r="A22" s="23">
        <v>3</v>
      </c>
      <c r="B22" s="30"/>
      <c r="C22" s="30"/>
      <c r="D22" s="30"/>
      <c r="E22" s="30"/>
      <c r="F22" s="30"/>
      <c r="G22" s="30"/>
      <c r="H22" s="30"/>
      <c r="I22" s="30"/>
      <c r="J22" s="30"/>
      <c r="K22" s="31"/>
      <c r="L22" s="23">
        <f t="shared" si="5"/>
        <v>0</v>
      </c>
      <c r="M22" s="26"/>
      <c r="N22" s="29"/>
    </row>
    <row r="23" spans="1:15" s="6" customFormat="1" x14ac:dyDescent="0.2">
      <c r="A23" s="23">
        <v>4</v>
      </c>
      <c r="B23" s="30"/>
      <c r="C23" s="30"/>
      <c r="D23" s="30"/>
      <c r="E23" s="30"/>
      <c r="F23" s="30"/>
      <c r="G23" s="30"/>
      <c r="H23" s="30"/>
      <c r="I23" s="30"/>
      <c r="J23" s="30"/>
      <c r="K23" s="31"/>
      <c r="L23" s="23">
        <f t="shared" si="5"/>
        <v>0</v>
      </c>
      <c r="M23" s="26"/>
      <c r="N23" s="29"/>
    </row>
    <row r="24" spans="1:15" s="6" customFormat="1" x14ac:dyDescent="0.2">
      <c r="A24" s="23">
        <v>5</v>
      </c>
      <c r="B24" s="30"/>
      <c r="C24" s="30"/>
      <c r="D24" s="30"/>
      <c r="E24" s="30"/>
      <c r="F24" s="30"/>
      <c r="G24" s="30"/>
      <c r="H24" s="30"/>
      <c r="I24" s="30"/>
      <c r="J24" s="30"/>
      <c r="K24" s="31"/>
      <c r="L24" s="23">
        <f t="shared" si="5"/>
        <v>0</v>
      </c>
      <c r="M24" s="26"/>
      <c r="N24" s="29"/>
    </row>
    <row r="25" spans="1:15" s="6" customFormat="1" x14ac:dyDescent="0.2">
      <c r="A25" s="23">
        <v>6</v>
      </c>
      <c r="B25" s="30"/>
      <c r="C25" s="30"/>
      <c r="D25" s="30"/>
      <c r="E25" s="30"/>
      <c r="F25" s="30"/>
      <c r="G25" s="30"/>
      <c r="H25" s="30"/>
      <c r="I25" s="30"/>
      <c r="J25" s="30"/>
      <c r="K25" s="31"/>
      <c r="L25" s="23">
        <f t="shared" si="5"/>
        <v>0</v>
      </c>
      <c r="M25" s="26"/>
      <c r="N25" s="29"/>
    </row>
    <row r="26" spans="1:15" s="6" customFormat="1" x14ac:dyDescent="0.2">
      <c r="A26" s="23">
        <v>7</v>
      </c>
      <c r="B26" s="30"/>
      <c r="C26" s="30"/>
      <c r="D26" s="30"/>
      <c r="E26" s="30"/>
      <c r="F26" s="30"/>
      <c r="G26" s="30"/>
      <c r="H26" s="30"/>
      <c r="I26" s="30"/>
      <c r="J26" s="30"/>
      <c r="K26" s="31"/>
      <c r="L26" s="23">
        <f t="shared" si="5"/>
        <v>0</v>
      </c>
      <c r="M26" s="26"/>
      <c r="N26" s="29"/>
    </row>
    <row r="27" spans="1:15" s="6" customFormat="1" x14ac:dyDescent="0.2">
      <c r="A27" s="23">
        <v>8</v>
      </c>
      <c r="B27" s="30"/>
      <c r="C27" s="30"/>
      <c r="D27" s="30"/>
      <c r="E27" s="30"/>
      <c r="F27" s="30"/>
      <c r="G27" s="30"/>
      <c r="H27" s="30"/>
      <c r="I27" s="30"/>
      <c r="J27" s="30"/>
      <c r="K27" s="31"/>
      <c r="L27" s="23">
        <f t="shared" si="5"/>
        <v>0</v>
      </c>
      <c r="M27" s="26"/>
      <c r="N27" s="29"/>
    </row>
    <row r="28" spans="1:15" s="6" customFormat="1" x14ac:dyDescent="0.2">
      <c r="A28" s="23">
        <v>9</v>
      </c>
      <c r="B28" s="30"/>
      <c r="C28" s="30"/>
      <c r="D28" s="30"/>
      <c r="E28" s="30"/>
      <c r="F28" s="30"/>
      <c r="G28" s="30"/>
      <c r="H28" s="30"/>
      <c r="I28" s="30"/>
      <c r="J28" s="30"/>
      <c r="K28" s="31"/>
      <c r="L28" s="23">
        <f t="shared" si="5"/>
        <v>0</v>
      </c>
      <c r="M28" s="26"/>
      <c r="N28" s="29"/>
    </row>
    <row r="29" spans="1:15" s="6" customFormat="1" x14ac:dyDescent="0.2">
      <c r="A29" s="23">
        <v>10</v>
      </c>
      <c r="B29" s="30"/>
      <c r="C29" s="30"/>
      <c r="D29" s="30"/>
      <c r="E29" s="30"/>
      <c r="F29" s="30"/>
      <c r="G29" s="30"/>
      <c r="H29" s="30"/>
      <c r="I29" s="30"/>
      <c r="J29" s="30"/>
      <c r="K29" s="31"/>
      <c r="L29" s="23">
        <f t="shared" si="5"/>
        <v>0</v>
      </c>
      <c r="M29" s="26"/>
      <c r="N29" s="29"/>
    </row>
    <row r="30" spans="1:15" s="6" customFormat="1" x14ac:dyDescent="0.2">
      <c r="E30" s="77"/>
      <c r="F30" s="77"/>
      <c r="G30" s="77"/>
      <c r="H30" s="29"/>
    </row>
    <row r="31" spans="1:15" s="21" customFormat="1" ht="15.75" customHeight="1" x14ac:dyDescent="0.2">
      <c r="A31" s="78" t="s">
        <v>92</v>
      </c>
      <c r="B31" s="78" t="s">
        <v>51</v>
      </c>
      <c r="C31" s="78"/>
      <c r="D31" s="78"/>
      <c r="E31" s="78"/>
      <c r="F31" s="87" t="s">
        <v>52</v>
      </c>
      <c r="G31" s="87"/>
      <c r="H31" s="87"/>
      <c r="I31" s="87"/>
      <c r="J31" s="87" t="s">
        <v>53</v>
      </c>
      <c r="K31" s="87"/>
      <c r="L31" s="87" t="s">
        <v>54</v>
      </c>
      <c r="M31" s="87"/>
    </row>
    <row r="32" spans="1:15" s="21" customFormat="1" ht="45" x14ac:dyDescent="0.2">
      <c r="A32" s="78"/>
      <c r="B32" s="49" t="s">
        <v>34</v>
      </c>
      <c r="C32" s="49" t="s">
        <v>35</v>
      </c>
      <c r="D32" s="49" t="s">
        <v>28</v>
      </c>
      <c r="E32" s="51" t="s">
        <v>25</v>
      </c>
      <c r="F32" s="51" t="s">
        <v>58</v>
      </c>
      <c r="G32" s="51" t="s">
        <v>59</v>
      </c>
      <c r="H32" s="51" t="s">
        <v>60</v>
      </c>
      <c r="I32" s="51" t="s">
        <v>25</v>
      </c>
      <c r="J32" s="53" t="s">
        <v>36</v>
      </c>
      <c r="K32" s="51" t="s">
        <v>25</v>
      </c>
      <c r="L32" s="51" t="s">
        <v>37</v>
      </c>
      <c r="M32" s="51" t="s">
        <v>25</v>
      </c>
    </row>
    <row r="33" spans="1:13" s="6" customFormat="1" x14ac:dyDescent="0.2">
      <c r="A33" s="23">
        <v>1</v>
      </c>
      <c r="B33" s="33">
        <f t="shared" ref="B33:B42" si="6">N7</f>
        <v>0</v>
      </c>
      <c r="C33" s="33">
        <f t="shared" ref="C33:C42" si="7">L20</f>
        <v>0</v>
      </c>
      <c r="D33" s="33">
        <f>C33-B33</f>
        <v>0</v>
      </c>
      <c r="E33" s="113" t="s">
        <v>27</v>
      </c>
      <c r="F33" s="33">
        <f t="shared" ref="F33:F42" si="8">C20*10</f>
        <v>0</v>
      </c>
      <c r="G33" s="33">
        <f t="shared" ref="G33:G42" si="9">N7</f>
        <v>0</v>
      </c>
      <c r="H33" s="33">
        <f>F33-G33</f>
        <v>0</v>
      </c>
      <c r="I33" s="113" t="s">
        <v>27</v>
      </c>
      <c r="J33" s="43" t="str">
        <f>IFERROR((D33/(B33+C33)*100)," ")</f>
        <v xml:space="preserve"> </v>
      </c>
      <c r="K33" s="114" t="s">
        <v>26</v>
      </c>
      <c r="L33" s="43" t="str">
        <f t="shared" ref="L33:L42" si="10">IFERROR((E7-F7)," ")</f>
        <v xml:space="preserve"> </v>
      </c>
      <c r="M33" s="112" t="s">
        <v>27</v>
      </c>
    </row>
    <row r="34" spans="1:13" s="6" customFormat="1" x14ac:dyDescent="0.2">
      <c r="A34" s="23">
        <v>2</v>
      </c>
      <c r="B34" s="33">
        <f t="shared" si="6"/>
        <v>0</v>
      </c>
      <c r="C34" s="33">
        <f t="shared" si="7"/>
        <v>0</v>
      </c>
      <c r="D34" s="33">
        <f t="shared" ref="D34:D42" si="11">C34-B34</f>
        <v>0</v>
      </c>
      <c r="E34" s="113"/>
      <c r="F34" s="33">
        <f t="shared" si="8"/>
        <v>0</v>
      </c>
      <c r="G34" s="33">
        <f t="shared" si="9"/>
        <v>0</v>
      </c>
      <c r="H34" s="33">
        <f t="shared" ref="H34:H42" si="12">F34-G34</f>
        <v>0</v>
      </c>
      <c r="I34" s="113"/>
      <c r="J34" s="43" t="str">
        <f t="shared" ref="J34:J42" si="13">IFERROR((D34/(B34+C34)*100)," ")</f>
        <v xml:space="preserve"> </v>
      </c>
      <c r="K34" s="114"/>
      <c r="L34" s="43" t="str">
        <f t="shared" si="10"/>
        <v xml:space="preserve"> </v>
      </c>
      <c r="M34" s="112"/>
    </row>
    <row r="35" spans="1:13" s="6" customFormat="1" x14ac:dyDescent="0.2">
      <c r="A35" s="23">
        <v>3</v>
      </c>
      <c r="B35" s="33">
        <f t="shared" si="6"/>
        <v>0</v>
      </c>
      <c r="C35" s="33">
        <f t="shared" si="7"/>
        <v>0</v>
      </c>
      <c r="D35" s="33">
        <f t="shared" si="11"/>
        <v>0</v>
      </c>
      <c r="E35" s="113"/>
      <c r="F35" s="33">
        <f t="shared" si="8"/>
        <v>0</v>
      </c>
      <c r="G35" s="33">
        <f t="shared" si="9"/>
        <v>0</v>
      </c>
      <c r="H35" s="33">
        <f t="shared" si="12"/>
        <v>0</v>
      </c>
      <c r="I35" s="113"/>
      <c r="J35" s="43" t="str">
        <f t="shared" si="13"/>
        <v xml:space="preserve"> </v>
      </c>
      <c r="K35" s="114"/>
      <c r="L35" s="43" t="str">
        <f t="shared" si="10"/>
        <v xml:space="preserve"> </v>
      </c>
      <c r="M35" s="112"/>
    </row>
    <row r="36" spans="1:13" s="6" customFormat="1" x14ac:dyDescent="0.2">
      <c r="A36" s="23">
        <v>4</v>
      </c>
      <c r="B36" s="33">
        <f t="shared" si="6"/>
        <v>0</v>
      </c>
      <c r="C36" s="33">
        <f t="shared" si="7"/>
        <v>0</v>
      </c>
      <c r="D36" s="33">
        <f t="shared" si="11"/>
        <v>0</v>
      </c>
      <c r="E36" s="113"/>
      <c r="F36" s="33">
        <f t="shared" si="8"/>
        <v>0</v>
      </c>
      <c r="G36" s="33">
        <f t="shared" si="9"/>
        <v>0</v>
      </c>
      <c r="H36" s="33">
        <f t="shared" si="12"/>
        <v>0</v>
      </c>
      <c r="I36" s="113"/>
      <c r="J36" s="43" t="str">
        <f t="shared" si="13"/>
        <v xml:space="preserve"> </v>
      </c>
      <c r="K36" s="114"/>
      <c r="L36" s="43" t="str">
        <f t="shared" si="10"/>
        <v xml:space="preserve"> </v>
      </c>
      <c r="M36" s="112"/>
    </row>
    <row r="37" spans="1:13" s="6" customFormat="1" x14ac:dyDescent="0.2">
      <c r="A37" s="23">
        <v>5</v>
      </c>
      <c r="B37" s="33">
        <f t="shared" si="6"/>
        <v>0</v>
      </c>
      <c r="C37" s="33">
        <f t="shared" si="7"/>
        <v>0</v>
      </c>
      <c r="D37" s="33">
        <f t="shared" si="11"/>
        <v>0</v>
      </c>
      <c r="E37" s="113"/>
      <c r="F37" s="33">
        <f t="shared" si="8"/>
        <v>0</v>
      </c>
      <c r="G37" s="33">
        <f t="shared" si="9"/>
        <v>0</v>
      </c>
      <c r="H37" s="33">
        <f t="shared" si="12"/>
        <v>0</v>
      </c>
      <c r="I37" s="113"/>
      <c r="J37" s="43" t="str">
        <f t="shared" si="13"/>
        <v xml:space="preserve"> </v>
      </c>
      <c r="K37" s="114"/>
      <c r="L37" s="43" t="str">
        <f t="shared" si="10"/>
        <v xml:space="preserve"> </v>
      </c>
      <c r="M37" s="112"/>
    </row>
    <row r="38" spans="1:13" s="6" customFormat="1" x14ac:dyDescent="0.2">
      <c r="A38" s="23">
        <v>6</v>
      </c>
      <c r="B38" s="33">
        <f t="shared" si="6"/>
        <v>0</v>
      </c>
      <c r="C38" s="33">
        <f t="shared" si="7"/>
        <v>0</v>
      </c>
      <c r="D38" s="33">
        <f t="shared" si="11"/>
        <v>0</v>
      </c>
      <c r="E38" s="113"/>
      <c r="F38" s="33">
        <f t="shared" si="8"/>
        <v>0</v>
      </c>
      <c r="G38" s="33">
        <f t="shared" si="9"/>
        <v>0</v>
      </c>
      <c r="H38" s="33">
        <f t="shared" si="12"/>
        <v>0</v>
      </c>
      <c r="I38" s="113"/>
      <c r="J38" s="43" t="str">
        <f t="shared" si="13"/>
        <v xml:space="preserve"> </v>
      </c>
      <c r="K38" s="114"/>
      <c r="L38" s="43" t="str">
        <f t="shared" si="10"/>
        <v xml:space="preserve"> </v>
      </c>
      <c r="M38" s="112"/>
    </row>
    <row r="39" spans="1:13" s="6" customFormat="1" x14ac:dyDescent="0.2">
      <c r="A39" s="23">
        <v>7</v>
      </c>
      <c r="B39" s="33">
        <f t="shared" si="6"/>
        <v>0</v>
      </c>
      <c r="C39" s="33">
        <f t="shared" si="7"/>
        <v>0</v>
      </c>
      <c r="D39" s="33">
        <f t="shared" si="11"/>
        <v>0</v>
      </c>
      <c r="E39" s="113"/>
      <c r="F39" s="33">
        <f t="shared" si="8"/>
        <v>0</v>
      </c>
      <c r="G39" s="33">
        <f t="shared" si="9"/>
        <v>0</v>
      </c>
      <c r="H39" s="33">
        <f t="shared" si="12"/>
        <v>0</v>
      </c>
      <c r="I39" s="113"/>
      <c r="J39" s="43" t="str">
        <f t="shared" si="13"/>
        <v xml:space="preserve"> </v>
      </c>
      <c r="K39" s="114"/>
      <c r="L39" s="43" t="str">
        <f t="shared" si="10"/>
        <v xml:space="preserve"> </v>
      </c>
      <c r="M39" s="112"/>
    </row>
    <row r="40" spans="1:13" s="6" customFormat="1" x14ac:dyDescent="0.2">
      <c r="A40" s="23">
        <v>8</v>
      </c>
      <c r="B40" s="33">
        <f t="shared" si="6"/>
        <v>0</v>
      </c>
      <c r="C40" s="33">
        <f t="shared" si="7"/>
        <v>0</v>
      </c>
      <c r="D40" s="33">
        <f t="shared" si="11"/>
        <v>0</v>
      </c>
      <c r="E40" s="113"/>
      <c r="F40" s="33">
        <f t="shared" si="8"/>
        <v>0</v>
      </c>
      <c r="G40" s="33">
        <f t="shared" si="9"/>
        <v>0</v>
      </c>
      <c r="H40" s="33">
        <f t="shared" si="12"/>
        <v>0</v>
      </c>
      <c r="I40" s="113"/>
      <c r="J40" s="43" t="str">
        <f t="shared" si="13"/>
        <v xml:space="preserve"> </v>
      </c>
      <c r="K40" s="114"/>
      <c r="L40" s="43" t="str">
        <f t="shared" si="10"/>
        <v xml:space="preserve"> </v>
      </c>
      <c r="M40" s="112"/>
    </row>
    <row r="41" spans="1:13" s="6" customFormat="1" x14ac:dyDescent="0.2">
      <c r="A41" s="23">
        <v>9</v>
      </c>
      <c r="B41" s="33">
        <f t="shared" si="6"/>
        <v>0</v>
      </c>
      <c r="C41" s="33">
        <f t="shared" si="7"/>
        <v>0</v>
      </c>
      <c r="D41" s="33">
        <f t="shared" si="11"/>
        <v>0</v>
      </c>
      <c r="E41" s="113"/>
      <c r="F41" s="33">
        <f t="shared" si="8"/>
        <v>0</v>
      </c>
      <c r="G41" s="33">
        <f t="shared" si="9"/>
        <v>0</v>
      </c>
      <c r="H41" s="33">
        <f t="shared" si="12"/>
        <v>0</v>
      </c>
      <c r="I41" s="113"/>
      <c r="J41" s="43" t="str">
        <f t="shared" si="13"/>
        <v xml:space="preserve"> </v>
      </c>
      <c r="K41" s="114"/>
      <c r="L41" s="43" t="str">
        <f t="shared" si="10"/>
        <v xml:space="preserve"> </v>
      </c>
      <c r="M41" s="112"/>
    </row>
    <row r="42" spans="1:13" s="6" customFormat="1" x14ac:dyDescent="0.2">
      <c r="A42" s="23">
        <v>10</v>
      </c>
      <c r="B42" s="33">
        <f t="shared" si="6"/>
        <v>0</v>
      </c>
      <c r="C42" s="33">
        <f t="shared" si="7"/>
        <v>0</v>
      </c>
      <c r="D42" s="33">
        <f t="shared" si="11"/>
        <v>0</v>
      </c>
      <c r="E42" s="113"/>
      <c r="F42" s="33">
        <f t="shared" si="8"/>
        <v>0</v>
      </c>
      <c r="G42" s="33">
        <f t="shared" si="9"/>
        <v>0</v>
      </c>
      <c r="H42" s="33">
        <f t="shared" si="12"/>
        <v>0</v>
      </c>
      <c r="I42" s="113"/>
      <c r="J42" s="43" t="str">
        <f t="shared" si="13"/>
        <v xml:space="preserve"> </v>
      </c>
      <c r="K42" s="114"/>
      <c r="L42" s="43" t="str">
        <f t="shared" si="10"/>
        <v xml:space="preserve"> </v>
      </c>
      <c r="M42" s="112"/>
    </row>
    <row r="43" spans="1:13" s="6" customFormat="1" x14ac:dyDescent="0.2">
      <c r="A43" s="29"/>
      <c r="B43" s="39"/>
      <c r="C43" s="39"/>
      <c r="D43" s="39"/>
      <c r="E43" s="41"/>
      <c r="F43" s="39"/>
      <c r="G43" s="39"/>
      <c r="H43" s="39"/>
      <c r="I43" s="41"/>
      <c r="J43" s="40"/>
      <c r="K43" s="42"/>
      <c r="L43" s="40"/>
      <c r="M43" s="41"/>
    </row>
    <row r="44" spans="1:13" s="6" customFormat="1" x14ac:dyDescent="0.2">
      <c r="A44" s="78" t="s">
        <v>92</v>
      </c>
      <c r="B44" s="87" t="s">
        <v>55</v>
      </c>
      <c r="C44" s="87"/>
      <c r="D44" s="87"/>
      <c r="E44" s="87"/>
      <c r="F44" s="87"/>
      <c r="G44" s="87" t="s">
        <v>56</v>
      </c>
      <c r="H44" s="87"/>
      <c r="I44" s="87"/>
      <c r="J44" s="87" t="s">
        <v>57</v>
      </c>
      <c r="K44" s="87"/>
    </row>
    <row r="45" spans="1:13" s="6" customFormat="1" ht="60" x14ac:dyDescent="0.2">
      <c r="A45" s="78"/>
      <c r="B45" s="51" t="s">
        <v>90</v>
      </c>
      <c r="C45" s="51" t="s">
        <v>28</v>
      </c>
      <c r="D45" s="51" t="s">
        <v>91</v>
      </c>
      <c r="E45" s="51" t="s">
        <v>28</v>
      </c>
      <c r="F45" s="51" t="s">
        <v>25</v>
      </c>
      <c r="G45" s="51" t="s">
        <v>38</v>
      </c>
      <c r="H45" s="115" t="s">
        <v>39</v>
      </c>
      <c r="I45" s="115"/>
      <c r="J45" s="51" t="s">
        <v>40</v>
      </c>
      <c r="K45" s="51" t="s">
        <v>25</v>
      </c>
    </row>
    <row r="46" spans="1:13" s="6" customFormat="1" x14ac:dyDescent="0.2">
      <c r="A46" s="23">
        <v>1</v>
      </c>
      <c r="B46" s="34">
        <f t="shared" ref="B46:B55" si="14">0.075*B33</f>
        <v>0</v>
      </c>
      <c r="C46" s="34">
        <f t="shared" ref="C46:C55" si="15">C20-B46</f>
        <v>0</v>
      </c>
      <c r="D46" s="34">
        <f t="shared" ref="D46:D55" si="16">0.11*C33</f>
        <v>0</v>
      </c>
      <c r="E46" s="34">
        <f t="shared" ref="E46:E54" si="17">C20-D46</f>
        <v>0</v>
      </c>
      <c r="F46" s="112" t="s">
        <v>42</v>
      </c>
      <c r="G46" s="34" t="b">
        <f t="shared" ref="G46:G55" si="18">IF(H20&lt;K7,"NaSO4",IF(H20&gt;K7,"MgCl2"))</f>
        <v>0</v>
      </c>
      <c r="H46" s="34" t="b">
        <f>IF(H56&gt;0,"MgSO4")</f>
        <v>0</v>
      </c>
      <c r="I46" s="34" t="b">
        <f>IF(I56&gt;0, "CaSO4")</f>
        <v>0</v>
      </c>
      <c r="J46" s="47" t="b">
        <f>IF(D17&gt;=9, I20&gt;0)</f>
        <v>0</v>
      </c>
      <c r="K46" s="112" t="s">
        <v>43</v>
      </c>
    </row>
    <row r="47" spans="1:13" s="6" customFormat="1" ht="15" customHeight="1" x14ac:dyDescent="0.2">
      <c r="A47" s="23">
        <v>2</v>
      </c>
      <c r="B47" s="34">
        <f t="shared" si="14"/>
        <v>0</v>
      </c>
      <c r="C47" s="34">
        <f t="shared" si="15"/>
        <v>0</v>
      </c>
      <c r="D47" s="34">
        <f t="shared" si="16"/>
        <v>0</v>
      </c>
      <c r="E47" s="34">
        <f t="shared" si="17"/>
        <v>0</v>
      </c>
      <c r="F47" s="112"/>
      <c r="G47" s="34" t="b">
        <f t="shared" si="18"/>
        <v>0</v>
      </c>
      <c r="H47" s="34" t="b">
        <f t="shared" ref="H47:H55" si="19">IF(H57&gt;0,"MgSO4")</f>
        <v>0</v>
      </c>
      <c r="I47" s="34" t="b">
        <f t="shared" ref="I47:I55" si="20">IF(I57&gt;0, "CaSO4")</f>
        <v>0</v>
      </c>
      <c r="J47" s="47" t="b">
        <f>IF(D18&gt;=9, I21&gt;0)</f>
        <v>0</v>
      </c>
      <c r="K47" s="112"/>
    </row>
    <row r="48" spans="1:13" s="6" customFormat="1" ht="15" customHeight="1" x14ac:dyDescent="0.2">
      <c r="A48" s="23">
        <v>3</v>
      </c>
      <c r="B48" s="34">
        <f t="shared" si="14"/>
        <v>0</v>
      </c>
      <c r="C48" s="35">
        <f t="shared" si="15"/>
        <v>0</v>
      </c>
      <c r="D48" s="34">
        <f t="shared" si="16"/>
        <v>0</v>
      </c>
      <c r="E48" s="34">
        <f t="shared" si="17"/>
        <v>0</v>
      </c>
      <c r="F48" s="112"/>
      <c r="G48" s="34" t="b">
        <f t="shared" si="18"/>
        <v>0</v>
      </c>
      <c r="H48" s="34" t="b">
        <f t="shared" si="19"/>
        <v>0</v>
      </c>
      <c r="I48" s="34" t="b">
        <f t="shared" si="20"/>
        <v>0</v>
      </c>
      <c r="J48" s="47" t="b">
        <f>IF(D18&gt;=9, I22&gt;0)</f>
        <v>0</v>
      </c>
      <c r="K48" s="112"/>
    </row>
    <row r="49" spans="1:17" s="6" customFormat="1" ht="15" customHeight="1" x14ac:dyDescent="0.2">
      <c r="A49" s="23">
        <v>4</v>
      </c>
      <c r="B49" s="34">
        <f t="shared" si="14"/>
        <v>0</v>
      </c>
      <c r="C49" s="35">
        <f t="shared" si="15"/>
        <v>0</v>
      </c>
      <c r="D49" s="34">
        <f t="shared" si="16"/>
        <v>0</v>
      </c>
      <c r="E49" s="34">
        <f t="shared" si="17"/>
        <v>0</v>
      </c>
      <c r="F49" s="112"/>
      <c r="G49" s="34" t="b">
        <f t="shared" si="18"/>
        <v>0</v>
      </c>
      <c r="H49" s="34" t="b">
        <f t="shared" si="19"/>
        <v>0</v>
      </c>
      <c r="I49" s="34" t="b">
        <f t="shared" si="20"/>
        <v>0</v>
      </c>
      <c r="J49" s="47" t="b">
        <f t="shared" ref="J49:J55" si="21">IF(D20&gt;=9, I23&gt;0)</f>
        <v>0</v>
      </c>
      <c r="K49" s="112"/>
      <c r="Q49" s="6" t="s">
        <v>109</v>
      </c>
    </row>
    <row r="50" spans="1:17" s="6" customFormat="1" ht="15" customHeight="1" x14ac:dyDescent="0.2">
      <c r="A50" s="23">
        <v>5</v>
      </c>
      <c r="B50" s="34">
        <f t="shared" si="14"/>
        <v>0</v>
      </c>
      <c r="C50" s="35">
        <f t="shared" si="15"/>
        <v>0</v>
      </c>
      <c r="D50" s="34">
        <f t="shared" si="16"/>
        <v>0</v>
      </c>
      <c r="E50" s="34">
        <f t="shared" si="17"/>
        <v>0</v>
      </c>
      <c r="F50" s="112"/>
      <c r="G50" s="34" t="b">
        <f t="shared" si="18"/>
        <v>0</v>
      </c>
      <c r="H50" s="34" t="b">
        <f t="shared" si="19"/>
        <v>0</v>
      </c>
      <c r="I50" s="34" t="b">
        <f t="shared" si="20"/>
        <v>0</v>
      </c>
      <c r="J50" s="47" t="b">
        <f t="shared" si="21"/>
        <v>0</v>
      </c>
      <c r="K50" s="112"/>
    </row>
    <row r="51" spans="1:17" s="6" customFormat="1" ht="15" customHeight="1" x14ac:dyDescent="0.2">
      <c r="A51" s="23">
        <v>6</v>
      </c>
      <c r="B51" s="34">
        <f t="shared" si="14"/>
        <v>0</v>
      </c>
      <c r="C51" s="34">
        <f t="shared" si="15"/>
        <v>0</v>
      </c>
      <c r="D51" s="34">
        <f t="shared" si="16"/>
        <v>0</v>
      </c>
      <c r="E51" s="34">
        <f t="shared" si="17"/>
        <v>0</v>
      </c>
      <c r="F51" s="112"/>
      <c r="G51" s="34" t="b">
        <f t="shared" si="18"/>
        <v>0</v>
      </c>
      <c r="H51" s="34" t="b">
        <f t="shared" si="19"/>
        <v>0</v>
      </c>
      <c r="I51" s="34" t="b">
        <f t="shared" si="20"/>
        <v>0</v>
      </c>
      <c r="J51" s="47" t="b">
        <f t="shared" si="21"/>
        <v>0</v>
      </c>
      <c r="K51" s="112"/>
    </row>
    <row r="52" spans="1:17" s="6" customFormat="1" ht="15" customHeight="1" x14ac:dyDescent="0.2">
      <c r="A52" s="23">
        <v>7</v>
      </c>
      <c r="B52" s="34">
        <f t="shared" si="14"/>
        <v>0</v>
      </c>
      <c r="C52" s="34">
        <f t="shared" si="15"/>
        <v>0</v>
      </c>
      <c r="D52" s="34">
        <f t="shared" si="16"/>
        <v>0</v>
      </c>
      <c r="E52" s="34">
        <f t="shared" si="17"/>
        <v>0</v>
      </c>
      <c r="F52" s="112"/>
      <c r="G52" s="34" t="b">
        <f t="shared" si="18"/>
        <v>0</v>
      </c>
      <c r="H52" s="34" t="b">
        <f t="shared" si="19"/>
        <v>0</v>
      </c>
      <c r="I52" s="34" t="b">
        <f t="shared" si="20"/>
        <v>0</v>
      </c>
      <c r="J52" s="47" t="b">
        <f t="shared" si="21"/>
        <v>0</v>
      </c>
      <c r="K52" s="112"/>
    </row>
    <row r="53" spans="1:17" s="6" customFormat="1" ht="15" customHeight="1" x14ac:dyDescent="0.2">
      <c r="A53" s="23">
        <v>8</v>
      </c>
      <c r="B53" s="34">
        <f t="shared" si="14"/>
        <v>0</v>
      </c>
      <c r="C53" s="34">
        <f t="shared" si="15"/>
        <v>0</v>
      </c>
      <c r="D53" s="34">
        <f t="shared" si="16"/>
        <v>0</v>
      </c>
      <c r="E53" s="34">
        <f t="shared" si="17"/>
        <v>0</v>
      </c>
      <c r="F53" s="112"/>
      <c r="G53" s="34" t="b">
        <f t="shared" si="18"/>
        <v>0</v>
      </c>
      <c r="H53" s="34" t="b">
        <f t="shared" si="19"/>
        <v>0</v>
      </c>
      <c r="I53" s="34" t="b">
        <f t="shared" si="20"/>
        <v>0</v>
      </c>
      <c r="J53" s="47" t="b">
        <f t="shared" si="21"/>
        <v>0</v>
      </c>
      <c r="K53" s="112"/>
    </row>
    <row r="54" spans="1:17" s="6" customFormat="1" ht="15" customHeight="1" x14ac:dyDescent="0.2">
      <c r="A54" s="23">
        <v>9</v>
      </c>
      <c r="B54" s="34">
        <f t="shared" si="14"/>
        <v>0</v>
      </c>
      <c r="C54" s="34">
        <f t="shared" si="15"/>
        <v>0</v>
      </c>
      <c r="D54" s="34">
        <f t="shared" si="16"/>
        <v>0</v>
      </c>
      <c r="E54" s="34">
        <f t="shared" si="17"/>
        <v>0</v>
      </c>
      <c r="F54" s="112"/>
      <c r="G54" s="34" t="b">
        <f t="shared" si="18"/>
        <v>0</v>
      </c>
      <c r="H54" s="34" t="b">
        <f t="shared" si="19"/>
        <v>0</v>
      </c>
      <c r="I54" s="34" t="b">
        <f t="shared" si="20"/>
        <v>0</v>
      </c>
      <c r="J54" s="47" t="b">
        <f t="shared" si="21"/>
        <v>0</v>
      </c>
      <c r="K54" s="112"/>
    </row>
    <row r="55" spans="1:17" s="6" customFormat="1" ht="15.75" customHeight="1" x14ac:dyDescent="0.2">
      <c r="A55" s="23">
        <v>10</v>
      </c>
      <c r="B55" s="34">
        <f t="shared" si="14"/>
        <v>0</v>
      </c>
      <c r="C55" s="34">
        <f t="shared" si="15"/>
        <v>0</v>
      </c>
      <c r="D55" s="34">
        <f t="shared" si="16"/>
        <v>0</v>
      </c>
      <c r="E55" s="34">
        <f>C29-D54</f>
        <v>0</v>
      </c>
      <c r="F55" s="112"/>
      <c r="G55" s="34" t="b">
        <f t="shared" si="18"/>
        <v>0</v>
      </c>
      <c r="H55" s="34" t="b">
        <f t="shared" si="19"/>
        <v>0</v>
      </c>
      <c r="I55" s="34" t="b">
        <f t="shared" si="20"/>
        <v>0</v>
      </c>
      <c r="J55" s="47" t="b">
        <f t="shared" si="21"/>
        <v>0</v>
      </c>
      <c r="K55" s="112"/>
    </row>
    <row r="56" spans="1:17" ht="10.5" customHeight="1" x14ac:dyDescent="0.2">
      <c r="G56" s="2"/>
      <c r="H56" s="4">
        <f xml:space="preserve"> G20-K7</f>
        <v>0</v>
      </c>
      <c r="I56" s="4">
        <f>((G20-K7)-I7)</f>
        <v>0</v>
      </c>
    </row>
    <row r="57" spans="1:17" ht="10.5" customHeight="1" x14ac:dyDescent="0.2">
      <c r="G57" s="2"/>
      <c r="H57" s="4">
        <f t="shared" ref="H57:H65" si="22" xml:space="preserve"> G21-K8</f>
        <v>0</v>
      </c>
      <c r="I57" s="4">
        <f t="shared" ref="I57:I65" si="23">((G21-K8)-I8)</f>
        <v>0</v>
      </c>
    </row>
    <row r="58" spans="1:17" ht="10.5" customHeight="1" x14ac:dyDescent="0.2">
      <c r="G58" s="2"/>
      <c r="H58" s="4">
        <f t="shared" si="22"/>
        <v>0</v>
      </c>
      <c r="I58" s="4">
        <f t="shared" si="23"/>
        <v>0</v>
      </c>
    </row>
    <row r="59" spans="1:17" ht="10.5" customHeight="1" x14ac:dyDescent="0.2">
      <c r="G59" s="2"/>
      <c r="H59" s="4">
        <f t="shared" si="22"/>
        <v>0</v>
      </c>
      <c r="I59" s="4">
        <f t="shared" si="23"/>
        <v>0</v>
      </c>
    </row>
    <row r="60" spans="1:17" ht="10.5" customHeight="1" x14ac:dyDescent="0.2">
      <c r="G60" s="2"/>
      <c r="H60" s="4">
        <f t="shared" si="22"/>
        <v>0</v>
      </c>
      <c r="I60" s="4">
        <f t="shared" si="23"/>
        <v>0</v>
      </c>
    </row>
    <row r="61" spans="1:17" ht="10.5" customHeight="1" x14ac:dyDescent="0.2">
      <c r="G61" s="2"/>
      <c r="H61" s="4">
        <f t="shared" si="22"/>
        <v>0</v>
      </c>
      <c r="I61" s="4">
        <f t="shared" si="23"/>
        <v>0</v>
      </c>
    </row>
    <row r="62" spans="1:17" ht="10.5" customHeight="1" x14ac:dyDescent="0.2">
      <c r="G62" s="2"/>
      <c r="H62" s="4">
        <f t="shared" si="22"/>
        <v>0</v>
      </c>
      <c r="I62" s="4">
        <f t="shared" si="23"/>
        <v>0</v>
      </c>
    </row>
    <row r="63" spans="1:17" ht="10.5" customHeight="1" x14ac:dyDescent="0.2">
      <c r="G63" s="2"/>
      <c r="H63" s="4">
        <f t="shared" si="22"/>
        <v>0</v>
      </c>
      <c r="I63" s="4">
        <f t="shared" si="23"/>
        <v>0</v>
      </c>
    </row>
    <row r="64" spans="1:17" ht="10.5" customHeight="1" x14ac:dyDescent="0.2">
      <c r="G64" s="2"/>
      <c r="H64" s="4">
        <f t="shared" si="22"/>
        <v>0</v>
      </c>
      <c r="I64" s="4">
        <f t="shared" si="23"/>
        <v>0</v>
      </c>
    </row>
    <row r="65" spans="7:9" ht="10.5" customHeight="1" x14ac:dyDescent="0.2">
      <c r="G65" s="2"/>
      <c r="H65" s="4">
        <f t="shared" si="22"/>
        <v>0</v>
      </c>
      <c r="I65" s="4">
        <f t="shared" si="23"/>
        <v>0</v>
      </c>
    </row>
    <row r="66" spans="7:9" x14ac:dyDescent="0.2">
      <c r="G66" s="2"/>
      <c r="H66" s="2"/>
      <c r="I66" s="2"/>
    </row>
    <row r="67" spans="7:9" x14ac:dyDescent="0.2">
      <c r="G67" s="2"/>
      <c r="H67" s="2"/>
      <c r="I67" s="2"/>
    </row>
    <row r="68" spans="7:9" x14ac:dyDescent="0.2">
      <c r="G68" s="2"/>
      <c r="H68" s="2"/>
      <c r="I68" s="2"/>
    </row>
    <row r="69" spans="7:9" x14ac:dyDescent="0.2">
      <c r="G69" s="2"/>
      <c r="H69" s="2"/>
      <c r="I69" s="2"/>
    </row>
    <row r="70" spans="7:9" x14ac:dyDescent="0.2">
      <c r="G70" s="2"/>
      <c r="H70" s="2"/>
      <c r="I70" s="2"/>
    </row>
    <row r="71" spans="7:9" x14ac:dyDescent="0.2">
      <c r="G71" s="2"/>
      <c r="H71" s="2"/>
      <c r="I71" s="2"/>
    </row>
    <row r="72" spans="7:9" x14ac:dyDescent="0.2">
      <c r="G72" s="2"/>
      <c r="H72" s="2"/>
      <c r="I72" s="2"/>
    </row>
    <row r="73" spans="7:9" x14ac:dyDescent="0.2">
      <c r="G73" s="2"/>
      <c r="H73" s="2"/>
      <c r="I73" s="2"/>
    </row>
  </sheetData>
  <mergeCells count="36">
    <mergeCell ref="J31:K31"/>
    <mergeCell ref="L31:M31"/>
    <mergeCell ref="A44:A45"/>
    <mergeCell ref="M33:M42"/>
    <mergeCell ref="B44:F44"/>
    <mergeCell ref="G44:I44"/>
    <mergeCell ref="J44:K44"/>
    <mergeCell ref="H45:I45"/>
    <mergeCell ref="A31:A32"/>
    <mergeCell ref="F46:F55"/>
    <mergeCell ref="K46:K55"/>
    <mergeCell ref="E33:E42"/>
    <mergeCell ref="I33:I42"/>
    <mergeCell ref="K33:K42"/>
    <mergeCell ref="A4:B4"/>
    <mergeCell ref="C4:F4"/>
    <mergeCell ref="G4:H4"/>
    <mergeCell ref="I4:Q4"/>
    <mergeCell ref="A1:B3"/>
    <mergeCell ref="C1:Q3"/>
    <mergeCell ref="E30:G30"/>
    <mergeCell ref="B31:E31"/>
    <mergeCell ref="Q5:Q6"/>
    <mergeCell ref="A18:A19"/>
    <mergeCell ref="B18:B19"/>
    <mergeCell ref="C18:C19"/>
    <mergeCell ref="D18:D19"/>
    <mergeCell ref="A5:A6"/>
    <mergeCell ref="B5:B6"/>
    <mergeCell ref="C5:C6"/>
    <mergeCell ref="D5:D6"/>
    <mergeCell ref="G5:G6"/>
    <mergeCell ref="H5:M5"/>
    <mergeCell ref="E18:F18"/>
    <mergeCell ref="G18:K18"/>
    <mergeCell ref="F31:I31"/>
  </mergeCells>
  <pageMargins left="0.70866141732283472" right="1.1417322834645669" top="0.74803149606299213" bottom="0.74803149606299213" header="0.31496062992125984" footer="0.31496062992125984"/>
  <pageSetup scale="53" orientation="landscape" r:id="rId1"/>
  <headerFooter>
    <oddFooter>&amp;R&amp;7FO-AGR-PC01-04
V2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48"/>
  <sheetViews>
    <sheetView topLeftCell="A31" zoomScaleSheetLayoutView="100" workbookViewId="0">
      <selection activeCell="M10" sqref="M10"/>
    </sheetView>
  </sheetViews>
  <sheetFormatPr baseColWidth="10" defaultRowHeight="15" x14ac:dyDescent="0.25"/>
  <cols>
    <col min="7" max="7" width="11.42578125" customWidth="1"/>
    <col min="10" max="10" width="20.85546875" customWidth="1"/>
    <col min="14" max="14" width="17" customWidth="1"/>
  </cols>
  <sheetData>
    <row r="1" spans="1:11" s="7" customFormat="1" ht="13.5" thickBot="1" x14ac:dyDescent="0.25"/>
    <row r="2" spans="1:11" s="7" customFormat="1" ht="33.75" customHeight="1" thickBot="1" x14ac:dyDescent="0.25">
      <c r="A2" s="125" t="s">
        <v>107</v>
      </c>
      <c r="B2" s="126"/>
      <c r="C2" s="126"/>
      <c r="D2" s="126"/>
      <c r="E2" s="126"/>
      <c r="F2" s="126"/>
      <c r="G2" s="126"/>
      <c r="H2" s="126"/>
      <c r="I2" s="126"/>
      <c r="J2" s="127"/>
    </row>
    <row r="3" spans="1:11" s="7" customFormat="1" ht="12.75" x14ac:dyDescent="0.2">
      <c r="A3" s="8"/>
      <c r="J3" s="9"/>
    </row>
    <row r="4" spans="1:11" s="7" customFormat="1" ht="12.75" x14ac:dyDescent="0.2">
      <c r="A4" s="8" t="s">
        <v>77</v>
      </c>
      <c r="J4" s="9"/>
    </row>
    <row r="5" spans="1:11" s="7" customFormat="1" ht="13.5" thickBot="1" x14ac:dyDescent="0.25">
      <c r="A5" s="8"/>
      <c r="J5" s="9"/>
    </row>
    <row r="6" spans="1:11" s="7" customFormat="1" ht="12.75" x14ac:dyDescent="0.2">
      <c r="A6" s="10" t="s">
        <v>78</v>
      </c>
      <c r="B6" s="11"/>
      <c r="C6" s="11"/>
      <c r="D6" s="11"/>
      <c r="E6" s="11"/>
      <c r="F6" s="11"/>
      <c r="G6" s="11"/>
      <c r="H6" s="11"/>
      <c r="I6" s="128" t="s">
        <v>111</v>
      </c>
      <c r="J6" s="129"/>
    </row>
    <row r="7" spans="1:11" s="7" customFormat="1" ht="12.75" x14ac:dyDescent="0.2">
      <c r="A7" s="8" t="s">
        <v>79</v>
      </c>
      <c r="I7" s="130" t="s">
        <v>64</v>
      </c>
      <c r="J7" s="131"/>
      <c r="K7" s="12"/>
    </row>
    <row r="8" spans="1:11" s="7" customFormat="1" ht="13.5" thickBot="1" x14ac:dyDescent="0.25">
      <c r="A8" s="13" t="s">
        <v>80</v>
      </c>
      <c r="B8" s="14"/>
      <c r="C8" s="14"/>
      <c r="D8" s="14"/>
      <c r="E8" s="14"/>
      <c r="F8" s="14"/>
      <c r="G8" s="14"/>
      <c r="H8" s="14"/>
      <c r="I8" s="132" t="s">
        <v>81</v>
      </c>
      <c r="J8" s="133"/>
    </row>
    <row r="9" spans="1:11" x14ac:dyDescent="0.25">
      <c r="A9" s="16"/>
      <c r="J9" s="17"/>
    </row>
    <row r="10" spans="1:11" s="6" customFormat="1" ht="12" x14ac:dyDescent="0.2">
      <c r="A10" s="63" t="s">
        <v>61</v>
      </c>
      <c r="J10" s="64"/>
    </row>
    <row r="11" spans="1:11" s="15" customFormat="1" ht="18" customHeight="1" x14ac:dyDescent="0.25">
      <c r="A11" s="134" t="s">
        <v>82</v>
      </c>
      <c r="B11" s="135"/>
      <c r="C11" s="135"/>
      <c r="D11" s="135"/>
      <c r="E11" s="135"/>
      <c r="F11" s="135"/>
      <c r="G11" s="135"/>
      <c r="H11" s="135"/>
      <c r="I11" s="135"/>
      <c r="J11" s="136"/>
    </row>
    <row r="12" spans="1:11" s="15" customFormat="1" ht="16.5" customHeight="1" x14ac:dyDescent="0.25">
      <c r="A12" s="137" t="s">
        <v>83</v>
      </c>
      <c r="B12" s="138"/>
      <c r="C12" s="138"/>
      <c r="D12" s="138"/>
      <c r="E12" s="138"/>
      <c r="F12" s="138"/>
      <c r="G12" s="138"/>
      <c r="H12" s="138"/>
      <c r="I12" s="138"/>
      <c r="J12" s="139"/>
    </row>
    <row r="13" spans="1:11" s="7" customFormat="1" ht="17.25" customHeight="1" x14ac:dyDescent="0.2">
      <c r="A13" s="140" t="s">
        <v>84</v>
      </c>
      <c r="B13" s="141"/>
      <c r="C13" s="141"/>
      <c r="D13" s="141"/>
      <c r="E13" s="141"/>
      <c r="F13" s="141"/>
      <c r="G13" s="141"/>
      <c r="H13" s="141"/>
      <c r="I13" s="141"/>
      <c r="J13" s="142"/>
    </row>
    <row r="14" spans="1:11" s="7" customFormat="1" ht="17.25" customHeight="1" x14ac:dyDescent="0.2">
      <c r="A14" s="44" t="s">
        <v>85</v>
      </c>
      <c r="B14" s="45"/>
      <c r="C14" s="45"/>
      <c r="D14" s="45"/>
      <c r="E14" s="45"/>
      <c r="F14" s="45"/>
      <c r="G14" s="45"/>
      <c r="H14" s="45"/>
      <c r="I14" s="45"/>
      <c r="J14" s="46"/>
    </row>
    <row r="15" spans="1:11" s="7" customFormat="1" ht="15" customHeight="1" x14ac:dyDescent="0.2">
      <c r="A15" s="116" t="s">
        <v>87</v>
      </c>
      <c r="B15" s="117"/>
      <c r="C15" s="117"/>
      <c r="D15" s="117"/>
      <c r="E15" s="117"/>
      <c r="F15" s="117"/>
      <c r="G15" s="117"/>
      <c r="H15" s="117"/>
      <c r="I15" s="117"/>
      <c r="J15" s="118"/>
    </row>
    <row r="16" spans="1:11" s="7" customFormat="1" ht="15" customHeight="1" x14ac:dyDescent="0.2">
      <c r="A16" s="116" t="s">
        <v>88</v>
      </c>
      <c r="B16" s="117"/>
      <c r="C16" s="117"/>
      <c r="D16" s="117"/>
      <c r="E16" s="117"/>
      <c r="F16" s="117"/>
      <c r="G16" s="117"/>
      <c r="H16" s="117"/>
      <c r="I16" s="117"/>
      <c r="J16" s="118"/>
    </row>
    <row r="17" spans="1:10" s="7" customFormat="1" ht="29.25" customHeight="1" x14ac:dyDescent="0.2">
      <c r="A17" s="122" t="s">
        <v>98</v>
      </c>
      <c r="B17" s="123"/>
      <c r="C17" s="123"/>
      <c r="D17" s="123"/>
      <c r="E17" s="123"/>
      <c r="F17" s="123"/>
      <c r="G17" s="123"/>
      <c r="H17" s="123"/>
      <c r="I17" s="123"/>
      <c r="J17" s="124"/>
    </row>
    <row r="18" spans="1:10" s="7" customFormat="1" ht="15" customHeight="1" x14ac:dyDescent="0.2">
      <c r="A18" s="116"/>
      <c r="B18" s="117"/>
      <c r="C18" s="117"/>
      <c r="D18" s="117"/>
      <c r="E18" s="117"/>
      <c r="F18" s="117"/>
      <c r="G18" s="117"/>
      <c r="H18" s="117"/>
      <c r="I18" s="117"/>
      <c r="J18" s="118"/>
    </row>
    <row r="19" spans="1:10" s="15" customFormat="1" ht="19.5" customHeight="1" x14ac:dyDescent="0.25">
      <c r="A19" s="146" t="s">
        <v>89</v>
      </c>
      <c r="B19" s="147"/>
      <c r="C19" s="147"/>
      <c r="D19" s="147"/>
      <c r="E19" s="147"/>
      <c r="F19" s="147"/>
      <c r="G19" s="147"/>
      <c r="H19" s="147"/>
      <c r="I19" s="147"/>
      <c r="J19" s="148"/>
    </row>
    <row r="20" spans="1:10" ht="9.75" customHeight="1" x14ac:dyDescent="0.25">
      <c r="A20" s="16"/>
      <c r="J20" s="17"/>
    </row>
    <row r="21" spans="1:10" x14ac:dyDescent="0.25">
      <c r="A21" s="49" t="s">
        <v>2</v>
      </c>
      <c r="B21" s="49" t="s">
        <v>3</v>
      </c>
      <c r="J21" s="17"/>
    </row>
    <row r="22" spans="1:10" x14ac:dyDescent="0.25">
      <c r="A22" s="3"/>
      <c r="B22" s="38" t="str">
        <f>IFERROR((H22/SQRT((E22+F22)/2))," ")</f>
        <v xml:space="preserve"> </v>
      </c>
      <c r="D22" s="6" t="s">
        <v>62</v>
      </c>
      <c r="J22" s="17"/>
    </row>
    <row r="23" spans="1:10" x14ac:dyDescent="0.25">
      <c r="A23" s="3"/>
      <c r="B23" s="38" t="str">
        <f>IFERROR((H23/SQRT((E23+F23)/2))," ")</f>
        <v xml:space="preserve"> </v>
      </c>
      <c r="J23" s="17"/>
    </row>
    <row r="24" spans="1:10" x14ac:dyDescent="0.25">
      <c r="A24" s="16"/>
      <c r="J24" s="17"/>
    </row>
    <row r="25" spans="1:10" x14ac:dyDescent="0.25">
      <c r="A25" s="63" t="s">
        <v>63</v>
      </c>
      <c r="J25" s="17"/>
    </row>
    <row r="26" spans="1:10" x14ac:dyDescent="0.25">
      <c r="A26" s="18"/>
      <c r="B26" s="5"/>
      <c r="C26" s="5"/>
      <c r="D26" s="5"/>
      <c r="E26" s="5"/>
      <c r="F26" s="5"/>
      <c r="G26" s="5"/>
      <c r="H26" s="5"/>
      <c r="I26" s="5"/>
      <c r="J26" s="19"/>
    </row>
    <row r="27" spans="1:10" s="7" customFormat="1" ht="25.5" customHeight="1" x14ac:dyDescent="0.2">
      <c r="A27" s="143" t="s">
        <v>108</v>
      </c>
      <c r="B27" s="144"/>
      <c r="C27" s="144"/>
      <c r="D27" s="144"/>
      <c r="E27" s="144"/>
      <c r="F27" s="144"/>
      <c r="G27" s="144"/>
      <c r="H27" s="144"/>
      <c r="I27" s="144"/>
      <c r="J27" s="145"/>
    </row>
    <row r="28" spans="1:10" s="7" customFormat="1" ht="12.75" x14ac:dyDescent="0.2">
      <c r="A28" s="8"/>
      <c r="J28" s="9"/>
    </row>
    <row r="29" spans="1:10" s="54" customFormat="1" ht="24" x14ac:dyDescent="0.2">
      <c r="A29" s="51" t="s">
        <v>31</v>
      </c>
      <c r="J29" s="55"/>
    </row>
    <row r="30" spans="1:10" s="54" customFormat="1" ht="14.25" x14ac:dyDescent="0.2">
      <c r="A30" s="34" t="str">
        <f>IFERROR((IF(#REF!=0,"INGRESAR",IF(#REF!&lt;2,"NORMAL",IF(#REF!&lt;=4,"LÍMITE",IF(#REF!&lt;=8,"S1",IF(#REF!&lt;=16,"S2",IF(#REF!&gt;16,"S3")))))))," ")</f>
        <v xml:space="preserve"> </v>
      </c>
      <c r="J30" s="55"/>
    </row>
    <row r="31" spans="1:10" s="54" customFormat="1" ht="14.25" x14ac:dyDescent="0.2">
      <c r="A31" s="34" t="str">
        <f>IFERROR((IF(#REF!=0,"INGRESAR",IF(#REF!&lt;2,"NORMAL",IF(#REF!&lt;=4,"LÍMITE",IF(#REF!&lt;=8,"S1",IF(#REF!&lt;=16,"S2",IF(#REF!&gt;16,"S3")))))))," ")</f>
        <v xml:space="preserve"> </v>
      </c>
      <c r="J31" s="55"/>
    </row>
    <row r="32" spans="1:10" s="54" customFormat="1" ht="14.25" x14ac:dyDescent="0.2">
      <c r="A32" s="42"/>
      <c r="J32" s="55"/>
    </row>
    <row r="33" spans="1:10" s="7" customFormat="1" ht="15" customHeight="1" x14ac:dyDescent="0.2">
      <c r="A33" s="116" t="s">
        <v>93</v>
      </c>
      <c r="B33" s="117"/>
      <c r="C33" s="117"/>
      <c r="D33" s="117"/>
      <c r="E33" s="117"/>
      <c r="F33" s="117"/>
      <c r="G33" s="117"/>
      <c r="H33" s="117"/>
      <c r="I33" s="117"/>
      <c r="J33" s="118"/>
    </row>
    <row r="34" spans="1:10" s="7" customFormat="1" ht="15" customHeight="1" x14ac:dyDescent="0.2">
      <c r="A34" s="116" t="s">
        <v>94</v>
      </c>
      <c r="B34" s="117"/>
      <c r="C34" s="117"/>
      <c r="D34" s="117"/>
      <c r="E34" s="117"/>
      <c r="F34" s="117"/>
      <c r="G34" s="117"/>
      <c r="H34" s="117"/>
      <c r="I34" s="117"/>
      <c r="J34" s="118"/>
    </row>
    <row r="35" spans="1:10" s="7" customFormat="1" ht="15" customHeight="1" x14ac:dyDescent="0.2">
      <c r="A35" s="116" t="s">
        <v>95</v>
      </c>
      <c r="B35" s="117"/>
      <c r="C35" s="117"/>
      <c r="D35" s="117"/>
      <c r="E35" s="117"/>
      <c r="F35" s="117"/>
      <c r="G35" s="117"/>
      <c r="H35" s="117"/>
      <c r="I35" s="117"/>
      <c r="J35" s="118"/>
    </row>
    <row r="36" spans="1:10" s="7" customFormat="1" ht="15" customHeight="1" x14ac:dyDescent="0.2">
      <c r="A36" s="116" t="s">
        <v>96</v>
      </c>
      <c r="B36" s="117"/>
      <c r="C36" s="117"/>
      <c r="D36" s="117"/>
      <c r="E36" s="117"/>
      <c r="F36" s="117"/>
      <c r="G36" s="117"/>
      <c r="H36" s="117"/>
      <c r="I36" s="117"/>
      <c r="J36" s="118"/>
    </row>
    <row r="37" spans="1:10" s="7" customFormat="1" ht="15" customHeight="1" x14ac:dyDescent="0.2">
      <c r="A37" s="116" t="s">
        <v>97</v>
      </c>
      <c r="B37" s="117"/>
      <c r="C37" s="117"/>
      <c r="D37" s="117"/>
      <c r="E37" s="117"/>
      <c r="F37" s="117"/>
      <c r="G37" s="117"/>
      <c r="H37" s="117"/>
      <c r="I37" s="117"/>
      <c r="J37" s="118"/>
    </row>
    <row r="38" spans="1:10" s="7" customFormat="1" ht="15" customHeight="1" x14ac:dyDescent="0.2">
      <c r="A38" s="116" t="s">
        <v>99</v>
      </c>
      <c r="B38" s="117"/>
      <c r="C38" s="117"/>
      <c r="D38" s="117"/>
      <c r="E38" s="117"/>
      <c r="F38" s="117"/>
      <c r="G38" s="117"/>
      <c r="H38" s="117"/>
      <c r="I38" s="117"/>
      <c r="J38" s="118"/>
    </row>
    <row r="39" spans="1:10" s="7" customFormat="1" ht="18" customHeight="1" x14ac:dyDescent="0.2">
      <c r="A39" s="116" t="s">
        <v>100</v>
      </c>
      <c r="B39" s="117"/>
      <c r="C39" s="117"/>
      <c r="D39" s="117"/>
      <c r="E39" s="117"/>
      <c r="F39" s="117"/>
      <c r="G39" s="117"/>
      <c r="H39" s="117"/>
      <c r="I39" s="117"/>
      <c r="J39" s="118"/>
    </row>
    <row r="40" spans="1:10" s="7" customFormat="1" ht="15" customHeight="1" x14ac:dyDescent="0.2">
      <c r="A40" s="116" t="s">
        <v>101</v>
      </c>
      <c r="B40" s="117"/>
      <c r="C40" s="117"/>
      <c r="D40" s="117"/>
      <c r="E40" s="117"/>
      <c r="F40" s="117"/>
      <c r="G40" s="117"/>
      <c r="H40" s="117"/>
      <c r="I40" s="117"/>
      <c r="J40" s="118"/>
    </row>
    <row r="41" spans="1:10" s="7" customFormat="1" ht="27" customHeight="1" x14ac:dyDescent="0.2">
      <c r="A41" s="119" t="s">
        <v>110</v>
      </c>
      <c r="B41" s="120"/>
      <c r="C41" s="120"/>
      <c r="D41" s="120"/>
      <c r="E41" s="120"/>
      <c r="F41" s="120"/>
      <c r="G41" s="120"/>
      <c r="H41" s="120"/>
      <c r="I41" s="120"/>
      <c r="J41" s="121"/>
    </row>
    <row r="42" spans="1:10" s="7" customFormat="1" ht="15" customHeight="1" x14ac:dyDescent="0.2">
      <c r="A42" s="116" t="s">
        <v>102</v>
      </c>
      <c r="B42" s="117"/>
      <c r="C42" s="117"/>
      <c r="D42" s="117"/>
      <c r="E42" s="117"/>
      <c r="F42" s="117"/>
      <c r="G42" s="117"/>
      <c r="H42" s="117"/>
      <c r="I42" s="117"/>
      <c r="J42" s="118"/>
    </row>
    <row r="43" spans="1:10" s="7" customFormat="1" ht="28.5" customHeight="1" x14ac:dyDescent="0.2">
      <c r="A43" s="119" t="s">
        <v>103</v>
      </c>
      <c r="B43" s="120"/>
      <c r="C43" s="120"/>
      <c r="D43" s="120"/>
      <c r="E43" s="120"/>
      <c r="F43" s="120"/>
      <c r="G43" s="120"/>
      <c r="H43" s="120"/>
      <c r="I43" s="120"/>
      <c r="J43" s="121"/>
    </row>
    <row r="44" spans="1:10" s="7" customFormat="1" ht="14.25" customHeight="1" x14ac:dyDescent="0.2">
      <c r="A44" s="119" t="s">
        <v>104</v>
      </c>
      <c r="B44" s="120"/>
      <c r="C44" s="120"/>
      <c r="D44" s="120"/>
      <c r="E44" s="120"/>
      <c r="F44" s="120"/>
      <c r="G44" s="120"/>
      <c r="H44" s="120"/>
      <c r="I44" s="120"/>
      <c r="J44" s="121"/>
    </row>
    <row r="45" spans="1:10" s="7" customFormat="1" ht="14.25" customHeight="1" x14ac:dyDescent="0.2">
      <c r="A45" s="119" t="s">
        <v>105</v>
      </c>
      <c r="B45" s="120"/>
      <c r="C45" s="120"/>
      <c r="D45" s="120"/>
      <c r="E45" s="120"/>
      <c r="F45" s="120"/>
      <c r="G45" s="120"/>
      <c r="H45" s="120"/>
      <c r="I45" s="120"/>
      <c r="J45" s="121"/>
    </row>
    <row r="46" spans="1:10" s="54" customFormat="1" ht="14.25" x14ac:dyDescent="0.2">
      <c r="A46" s="56"/>
      <c r="B46" s="57"/>
      <c r="C46" s="57"/>
      <c r="D46" s="57"/>
      <c r="E46" s="57"/>
      <c r="F46" s="57"/>
      <c r="G46" s="57"/>
      <c r="H46" s="57"/>
      <c r="I46" s="57"/>
      <c r="J46" s="58"/>
    </row>
    <row r="47" spans="1:10" s="7" customFormat="1" ht="12.75" x14ac:dyDescent="0.2">
      <c r="A47" s="61" t="s">
        <v>106</v>
      </c>
      <c r="B47" s="59"/>
      <c r="C47" s="59"/>
      <c r="D47" s="59"/>
      <c r="E47" s="59"/>
      <c r="F47" s="59"/>
      <c r="G47" s="59"/>
      <c r="H47" s="59"/>
      <c r="I47" s="59"/>
      <c r="J47" s="60"/>
    </row>
    <row r="48" spans="1:10" s="7" customFormat="1" ht="13.5" thickBot="1" x14ac:dyDescent="0.25">
      <c r="A48" s="13"/>
      <c r="B48" s="14"/>
      <c r="C48" s="14"/>
      <c r="D48" s="14"/>
      <c r="E48" s="14"/>
      <c r="F48" s="14"/>
      <c r="G48" s="14"/>
      <c r="H48" s="14"/>
      <c r="I48" s="14"/>
      <c r="J48" s="62"/>
    </row>
  </sheetData>
  <mergeCells count="26">
    <mergeCell ref="A45:J45"/>
    <mergeCell ref="A2:J2"/>
    <mergeCell ref="I6:J6"/>
    <mergeCell ref="I7:J7"/>
    <mergeCell ref="I8:J8"/>
    <mergeCell ref="A11:J11"/>
    <mergeCell ref="A12:J12"/>
    <mergeCell ref="A15:J15"/>
    <mergeCell ref="A13:J13"/>
    <mergeCell ref="A27:J27"/>
    <mergeCell ref="A19:J19"/>
    <mergeCell ref="A16:J16"/>
    <mergeCell ref="A33:J33"/>
    <mergeCell ref="A34:J34"/>
    <mergeCell ref="A35:J35"/>
    <mergeCell ref="A37:J37"/>
    <mergeCell ref="A36:J36"/>
    <mergeCell ref="A18:J18"/>
    <mergeCell ref="A17:J17"/>
    <mergeCell ref="A38:J38"/>
    <mergeCell ref="A39:J39"/>
    <mergeCell ref="A40:J40"/>
    <mergeCell ref="A41:J41"/>
    <mergeCell ref="A42:J42"/>
    <mergeCell ref="A43:J43"/>
    <mergeCell ref="A44:J44"/>
  </mergeCells>
  <pageMargins left="0.70866141732283472" right="0.70866141732283472" top="0.74803149606299213" bottom="0.74803149606299213" header="0.31496062992125984" footer="0.31496062992125984"/>
  <pageSetup scale="59" orientation="landscape" r:id="rId1"/>
  <headerFooter>
    <oddFooter>&amp;R&amp;7FO-AGR-PC01-04
V2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Q71"/>
  <sheetViews>
    <sheetView showGridLines="0" topLeftCell="C17" workbookViewId="0">
      <selection activeCell="E11" sqref="E11"/>
    </sheetView>
  </sheetViews>
  <sheetFormatPr baseColWidth="10" defaultRowHeight="12" x14ac:dyDescent="0.2"/>
  <cols>
    <col min="1" max="1" width="3.7109375" style="1" customWidth="1"/>
    <col min="2" max="17" width="14" style="1" customWidth="1"/>
    <col min="18" max="16384" width="11.42578125" style="1"/>
  </cols>
  <sheetData>
    <row r="1" spans="1:17" ht="58.5" customHeight="1" thickBot="1" x14ac:dyDescent="0.25">
      <c r="A1" s="149"/>
      <c r="B1" s="150"/>
      <c r="C1" s="75"/>
      <c r="D1" s="153" t="s">
        <v>75</v>
      </c>
      <c r="E1" s="154"/>
      <c r="F1" s="154"/>
      <c r="G1" s="154"/>
      <c r="H1" s="154"/>
      <c r="I1" s="154"/>
      <c r="J1" s="154"/>
      <c r="K1" s="154"/>
      <c r="L1" s="154"/>
      <c r="M1" s="154"/>
      <c r="N1" s="154"/>
      <c r="O1" s="154"/>
      <c r="P1" s="154"/>
      <c r="Q1" s="155"/>
    </row>
    <row r="2" spans="1:17" s="20" customFormat="1" ht="22.5" customHeight="1" x14ac:dyDescent="0.25">
      <c r="A2" s="151" t="s">
        <v>86</v>
      </c>
      <c r="B2" s="152"/>
      <c r="C2" s="76" t="s">
        <v>86</v>
      </c>
      <c r="D2" s="156"/>
      <c r="E2" s="157"/>
      <c r="F2" s="158"/>
      <c r="G2" s="91" t="s">
        <v>76</v>
      </c>
      <c r="H2" s="92"/>
      <c r="I2" s="93"/>
      <c r="J2" s="94"/>
      <c r="K2" s="94"/>
      <c r="L2" s="94"/>
      <c r="M2" s="94"/>
      <c r="N2" s="95"/>
      <c r="O2" s="95"/>
      <c r="P2" s="95"/>
      <c r="Q2" s="96"/>
    </row>
    <row r="3" spans="1:17" s="6" customFormat="1" ht="15" customHeight="1" x14ac:dyDescent="0.2">
      <c r="A3" s="160" t="s">
        <v>92</v>
      </c>
      <c r="B3" s="162" t="s">
        <v>0</v>
      </c>
      <c r="C3" s="115" t="s">
        <v>1</v>
      </c>
      <c r="D3" s="78" t="s">
        <v>2</v>
      </c>
      <c r="E3" s="48" t="s">
        <v>45</v>
      </c>
      <c r="F3" s="48" t="s">
        <v>46</v>
      </c>
      <c r="G3" s="115" t="s">
        <v>44</v>
      </c>
      <c r="H3" s="78" t="s">
        <v>33</v>
      </c>
      <c r="I3" s="78"/>
      <c r="J3" s="78"/>
      <c r="K3" s="78"/>
      <c r="L3" s="78"/>
      <c r="M3" s="159"/>
      <c r="N3" s="48" t="s">
        <v>47</v>
      </c>
      <c r="O3" s="48" t="s">
        <v>48</v>
      </c>
      <c r="P3" s="48" t="s">
        <v>49</v>
      </c>
      <c r="Q3" s="115" t="s">
        <v>41</v>
      </c>
    </row>
    <row r="4" spans="1:17" s="36" customFormat="1" ht="27" customHeight="1" x14ac:dyDescent="0.25">
      <c r="A4" s="161"/>
      <c r="B4" s="163"/>
      <c r="C4" s="115"/>
      <c r="D4" s="159"/>
      <c r="E4" s="49" t="s">
        <v>3</v>
      </c>
      <c r="F4" s="49" t="s">
        <v>4</v>
      </c>
      <c r="G4" s="164"/>
      <c r="H4" s="49" t="s">
        <v>5</v>
      </c>
      <c r="I4" s="49" t="s">
        <v>6</v>
      </c>
      <c r="J4" s="49" t="s">
        <v>7</v>
      </c>
      <c r="K4" s="49" t="s">
        <v>8</v>
      </c>
      <c r="L4" s="49" t="s">
        <v>9</v>
      </c>
      <c r="M4" s="50" t="s">
        <v>10</v>
      </c>
      <c r="N4" s="51" t="s">
        <v>14</v>
      </c>
      <c r="O4" s="51" t="s">
        <v>31</v>
      </c>
      <c r="P4" s="51" t="s">
        <v>32</v>
      </c>
      <c r="Q4" s="115"/>
    </row>
    <row r="5" spans="1:17" s="6" customFormat="1" x14ac:dyDescent="0.2">
      <c r="A5" s="23">
        <v>1</v>
      </c>
      <c r="B5" s="30" t="s">
        <v>65</v>
      </c>
      <c r="C5" s="30" t="s">
        <v>71</v>
      </c>
      <c r="D5" s="25">
        <v>4.4000000000000004</v>
      </c>
      <c r="E5" s="38">
        <f>IFERROR(K5/SQRT((H5+I5)/2)," ")</f>
        <v>0.72233095756316001</v>
      </c>
      <c r="F5" s="38">
        <f>IFERROR(((G5/M18)*100)," ")</f>
        <v>0.30783438510081579</v>
      </c>
      <c r="G5" s="26">
        <v>0.08</v>
      </c>
      <c r="H5" s="27">
        <v>4.968</v>
      </c>
      <c r="I5" s="27">
        <v>1.234</v>
      </c>
      <c r="J5" s="27">
        <v>1.7250000000000001</v>
      </c>
      <c r="K5" s="27">
        <v>1.272</v>
      </c>
      <c r="L5" s="27"/>
      <c r="M5" s="25"/>
      <c r="N5" s="34">
        <f>SUM(H5:M5)</f>
        <v>9.1989999999999998</v>
      </c>
      <c r="O5" s="34" t="str">
        <f>IF(C18=0,"INGRESAR",IF(C18&lt;2,"NORMAL",IF(C18&lt;=4,"LÍMITE",IF(C18&lt;=8,"S1",IF(C18&lt;=16,"S2",IF(C18&gt;16,"S3"))))))</f>
        <v>NORMAL</v>
      </c>
      <c r="P5" s="34" t="str">
        <f t="shared" ref="P5:P14" si="0">IF(F5&lt;15,"0",IF(F5&gt;=15,"Na"))</f>
        <v>0</v>
      </c>
      <c r="Q5" s="26" t="s">
        <v>74</v>
      </c>
    </row>
    <row r="6" spans="1:17" s="6" customFormat="1" x14ac:dyDescent="0.2">
      <c r="A6" s="23">
        <v>2</v>
      </c>
      <c r="B6" s="30" t="s">
        <v>66</v>
      </c>
      <c r="C6" s="30" t="s">
        <v>71</v>
      </c>
      <c r="D6" s="25">
        <v>4.9000000000000004</v>
      </c>
      <c r="E6" s="38">
        <f t="shared" ref="E6:E14" si="1">IFERROR(K6/SQRT((H6+I6)/2)," ")</f>
        <v>1.1588810039633708</v>
      </c>
      <c r="F6" s="38">
        <f t="shared" ref="F6:F14" si="2">IFERROR(((G6/M19)*100)," ")</f>
        <v>4.2135423250326549E-2</v>
      </c>
      <c r="G6" s="26">
        <v>0.01</v>
      </c>
      <c r="H6" s="27">
        <v>3.5910000000000002</v>
      </c>
      <c r="I6" s="27">
        <v>1.234</v>
      </c>
      <c r="J6" s="27">
        <v>0.6</v>
      </c>
      <c r="K6" s="27">
        <v>1.8</v>
      </c>
      <c r="L6" s="27"/>
      <c r="M6" s="25"/>
      <c r="N6" s="34">
        <f t="shared" ref="N6:N14" si="3">SUM(H6:M6)</f>
        <v>7.2249999999999996</v>
      </c>
      <c r="O6" s="34" t="str">
        <f>IF(C19=0,"INGRESAR",IF(C19&lt;2,"NORMAL",IF(C19&lt;=4,"LÍMITE",IF(C19&lt;=8,"S1",IF(C19&lt;=16,"S2",IF(C19&gt;16,"S3"))))))</f>
        <v>NORMAL</v>
      </c>
      <c r="P6" s="34" t="str">
        <f t="shared" si="0"/>
        <v>0</v>
      </c>
      <c r="Q6" s="26" t="s">
        <v>74</v>
      </c>
    </row>
    <row r="7" spans="1:17" s="6" customFormat="1" x14ac:dyDescent="0.2">
      <c r="A7" s="23">
        <v>3</v>
      </c>
      <c r="B7" s="30" t="s">
        <v>67</v>
      </c>
      <c r="C7" s="30" t="s">
        <v>72</v>
      </c>
      <c r="D7" s="25">
        <v>6.1</v>
      </c>
      <c r="E7" s="38">
        <f t="shared" si="1"/>
        <v>0.80281658289370217</v>
      </c>
      <c r="F7" s="38">
        <f t="shared" si="2"/>
        <v>0.45759609517998773</v>
      </c>
      <c r="G7" s="26">
        <v>0.21</v>
      </c>
      <c r="H7" s="27">
        <v>5.3040000000000003</v>
      </c>
      <c r="I7" s="27">
        <v>1.6779999999999999</v>
      </c>
      <c r="J7" s="27">
        <v>2.9750000000000001</v>
      </c>
      <c r="K7" s="27">
        <v>1.5</v>
      </c>
      <c r="L7" s="27"/>
      <c r="M7" s="25"/>
      <c r="N7" s="34">
        <f t="shared" si="3"/>
        <v>11.457000000000001</v>
      </c>
      <c r="O7" s="34" t="str">
        <f t="shared" ref="O7:O14" si="4">IF(C20=0,"INGRESAR",IF(C20&lt;2,"NORMAL",IF(C20&lt;=4,"LÍMITE",IF(C20&lt;=8,"S1",IF(C20&lt;=16,"S2",IF(C20&gt;16,"""S3"))))))</f>
        <v>NORMAL</v>
      </c>
      <c r="P7" s="34" t="str">
        <f t="shared" si="0"/>
        <v>0</v>
      </c>
      <c r="Q7" s="26" t="s">
        <v>74</v>
      </c>
    </row>
    <row r="8" spans="1:17" s="6" customFormat="1" x14ac:dyDescent="0.2">
      <c r="A8" s="23">
        <v>4</v>
      </c>
      <c r="B8" s="30" t="s">
        <v>68</v>
      </c>
      <c r="C8" s="30" t="s">
        <v>72</v>
      </c>
      <c r="D8" s="25">
        <v>4.7</v>
      </c>
      <c r="E8" s="38">
        <f t="shared" si="1"/>
        <v>1.1083275173916345</v>
      </c>
      <c r="F8" s="38">
        <f t="shared" si="2"/>
        <v>0.9775853641505482</v>
      </c>
      <c r="G8" s="26">
        <v>0.42</v>
      </c>
      <c r="H8" s="27">
        <v>2.6909999999999998</v>
      </c>
      <c r="I8" s="27">
        <v>0.98699999999999999</v>
      </c>
      <c r="J8" s="27">
        <v>1.22</v>
      </c>
      <c r="K8" s="27">
        <v>1.5029999999999999</v>
      </c>
      <c r="L8" s="27"/>
      <c r="M8" s="25"/>
      <c r="N8" s="34">
        <f t="shared" si="3"/>
        <v>6.4009999999999998</v>
      </c>
      <c r="O8" s="34" t="str">
        <f t="shared" si="4"/>
        <v>NORMAL</v>
      </c>
      <c r="P8" s="34" t="str">
        <f t="shared" si="0"/>
        <v>0</v>
      </c>
      <c r="Q8" s="26" t="s">
        <v>74</v>
      </c>
    </row>
    <row r="9" spans="1:17" s="6" customFormat="1" x14ac:dyDescent="0.2">
      <c r="A9" s="23">
        <v>5</v>
      </c>
      <c r="B9" s="30" t="s">
        <v>69</v>
      </c>
      <c r="C9" s="30" t="s">
        <v>73</v>
      </c>
      <c r="D9" s="25">
        <v>7.8</v>
      </c>
      <c r="E9" s="38">
        <f t="shared" si="1"/>
        <v>1.494078489036291</v>
      </c>
      <c r="F9" s="38">
        <f t="shared" si="2"/>
        <v>0.42274360600295924</v>
      </c>
      <c r="G9" s="26">
        <v>0.04</v>
      </c>
      <c r="H9" s="27">
        <v>5.3849999999999998</v>
      </c>
      <c r="I9" s="27">
        <v>2.895</v>
      </c>
      <c r="J9" s="27">
        <v>6.8</v>
      </c>
      <c r="K9" s="27">
        <v>3.04</v>
      </c>
      <c r="L9" s="27"/>
      <c r="M9" s="25"/>
      <c r="N9" s="34">
        <f t="shared" si="3"/>
        <v>18.119999999999997</v>
      </c>
      <c r="O9" s="34" t="str">
        <f t="shared" si="4"/>
        <v>LÍMITE</v>
      </c>
      <c r="P9" s="34" t="str">
        <f t="shared" si="0"/>
        <v>0</v>
      </c>
      <c r="Q9" s="26" t="s">
        <v>74</v>
      </c>
    </row>
    <row r="10" spans="1:17" s="6" customFormat="1" x14ac:dyDescent="0.2">
      <c r="A10" s="23">
        <v>6</v>
      </c>
      <c r="B10" s="30" t="s">
        <v>70</v>
      </c>
      <c r="C10" s="30" t="s">
        <v>73</v>
      </c>
      <c r="D10" s="25">
        <v>6.8</v>
      </c>
      <c r="E10" s="38">
        <f t="shared" si="1"/>
        <v>1.9811129990040903</v>
      </c>
      <c r="F10" s="38">
        <f t="shared" si="2"/>
        <v>0.83415484947296592</v>
      </c>
      <c r="G10" s="26">
        <v>0.11</v>
      </c>
      <c r="H10" s="27">
        <v>5.1950000000000003</v>
      </c>
      <c r="I10" s="27">
        <v>2.516</v>
      </c>
      <c r="J10" s="27">
        <v>6.2</v>
      </c>
      <c r="K10" s="27">
        <v>3.89</v>
      </c>
      <c r="L10" s="27"/>
      <c r="M10" s="25"/>
      <c r="N10" s="34">
        <f t="shared" si="3"/>
        <v>17.801000000000002</v>
      </c>
      <c r="O10" s="34" t="str">
        <f t="shared" si="4"/>
        <v>LÍMITE</v>
      </c>
      <c r="P10" s="34" t="str">
        <f t="shared" si="0"/>
        <v>0</v>
      </c>
      <c r="Q10" s="26" t="s">
        <v>74</v>
      </c>
    </row>
    <row r="11" spans="1:17" s="6" customFormat="1" x14ac:dyDescent="0.2">
      <c r="A11" s="23">
        <v>7</v>
      </c>
      <c r="B11" s="24"/>
      <c r="C11" s="24"/>
      <c r="D11" s="25"/>
      <c r="E11" s="38" t="str">
        <f t="shared" si="1"/>
        <v xml:space="preserve"> </v>
      </c>
      <c r="F11" s="38" t="str">
        <f t="shared" si="2"/>
        <v xml:space="preserve"> </v>
      </c>
      <c r="G11" s="26"/>
      <c r="H11" s="27"/>
      <c r="I11" s="27"/>
      <c r="J11" s="27"/>
      <c r="K11" s="27"/>
      <c r="L11" s="27"/>
      <c r="M11" s="25"/>
      <c r="N11" s="34">
        <f t="shared" si="3"/>
        <v>0</v>
      </c>
      <c r="O11" s="34" t="str">
        <f t="shared" si="4"/>
        <v>INGRESAR</v>
      </c>
      <c r="P11" s="34" t="str">
        <f t="shared" si="0"/>
        <v>Na</v>
      </c>
      <c r="Q11" s="28"/>
    </row>
    <row r="12" spans="1:17" s="6" customFormat="1" x14ac:dyDescent="0.2">
      <c r="A12" s="23">
        <v>8</v>
      </c>
      <c r="B12" s="24"/>
      <c r="C12" s="24"/>
      <c r="D12" s="25"/>
      <c r="E12" s="38" t="str">
        <f t="shared" si="1"/>
        <v xml:space="preserve"> </v>
      </c>
      <c r="F12" s="38" t="str">
        <f t="shared" si="2"/>
        <v xml:space="preserve"> </v>
      </c>
      <c r="G12" s="26"/>
      <c r="H12" s="27"/>
      <c r="I12" s="27"/>
      <c r="J12" s="27"/>
      <c r="K12" s="27"/>
      <c r="L12" s="27"/>
      <c r="M12" s="25"/>
      <c r="N12" s="34">
        <f t="shared" si="3"/>
        <v>0</v>
      </c>
      <c r="O12" s="34" t="str">
        <f t="shared" si="4"/>
        <v>INGRESAR</v>
      </c>
      <c r="P12" s="34" t="str">
        <f t="shared" si="0"/>
        <v>Na</v>
      </c>
      <c r="Q12" s="28"/>
    </row>
    <row r="13" spans="1:17" s="6" customFormat="1" x14ac:dyDescent="0.2">
      <c r="A13" s="23">
        <v>9</v>
      </c>
      <c r="B13" s="24"/>
      <c r="C13" s="24"/>
      <c r="D13" s="25"/>
      <c r="E13" s="38" t="str">
        <f t="shared" si="1"/>
        <v xml:space="preserve"> </v>
      </c>
      <c r="F13" s="38" t="str">
        <f t="shared" si="2"/>
        <v xml:space="preserve"> </v>
      </c>
      <c r="G13" s="26"/>
      <c r="H13" s="27"/>
      <c r="I13" s="27"/>
      <c r="J13" s="27"/>
      <c r="K13" s="27"/>
      <c r="L13" s="27"/>
      <c r="M13" s="25"/>
      <c r="N13" s="34">
        <f t="shared" si="3"/>
        <v>0</v>
      </c>
      <c r="O13" s="34" t="str">
        <f t="shared" si="4"/>
        <v>INGRESAR</v>
      </c>
      <c r="P13" s="34" t="str">
        <f t="shared" si="0"/>
        <v>Na</v>
      </c>
      <c r="Q13" s="28"/>
    </row>
    <row r="14" spans="1:17" s="6" customFormat="1" x14ac:dyDescent="0.2">
      <c r="A14" s="23">
        <v>10</v>
      </c>
      <c r="B14" s="24"/>
      <c r="C14" s="24"/>
      <c r="D14" s="25"/>
      <c r="E14" s="38" t="str">
        <f t="shared" si="1"/>
        <v xml:space="preserve"> </v>
      </c>
      <c r="F14" s="38" t="str">
        <f t="shared" si="2"/>
        <v xml:space="preserve"> </v>
      </c>
      <c r="G14" s="26"/>
      <c r="H14" s="27"/>
      <c r="I14" s="27"/>
      <c r="J14" s="27"/>
      <c r="K14" s="27"/>
      <c r="L14" s="27"/>
      <c r="M14" s="25"/>
      <c r="N14" s="34">
        <f t="shared" si="3"/>
        <v>0</v>
      </c>
      <c r="O14" s="34" t="str">
        <f t="shared" si="4"/>
        <v>INGRESAR</v>
      </c>
      <c r="P14" s="34" t="str">
        <f t="shared" si="0"/>
        <v>Na</v>
      </c>
      <c r="Q14" s="28"/>
    </row>
    <row r="15" spans="1:17" s="6" customFormat="1" x14ac:dyDescent="0.2">
      <c r="I15" s="29"/>
    </row>
    <row r="16" spans="1:17" s="21" customFormat="1" ht="15" customHeight="1" x14ac:dyDescent="0.2">
      <c r="A16" s="160" t="s">
        <v>92</v>
      </c>
      <c r="B16" s="78" t="s">
        <v>15</v>
      </c>
      <c r="C16" s="78" t="s">
        <v>16</v>
      </c>
      <c r="D16" s="78" t="s">
        <v>17</v>
      </c>
      <c r="E16" s="78" t="s">
        <v>23</v>
      </c>
      <c r="F16" s="159"/>
      <c r="G16" s="78" t="s">
        <v>24</v>
      </c>
      <c r="H16" s="78"/>
      <c r="I16" s="78"/>
      <c r="J16" s="78"/>
      <c r="K16" s="159"/>
      <c r="L16" s="49" t="s">
        <v>50</v>
      </c>
      <c r="M16" s="49" t="s">
        <v>13</v>
      </c>
    </row>
    <row r="17" spans="1:15" s="21" customFormat="1" ht="24" x14ac:dyDescent="0.2">
      <c r="A17" s="161"/>
      <c r="B17" s="78"/>
      <c r="C17" s="78"/>
      <c r="D17" s="78"/>
      <c r="E17" s="49" t="s">
        <v>18</v>
      </c>
      <c r="F17" s="51" t="s">
        <v>19</v>
      </c>
      <c r="G17" s="49" t="s">
        <v>20</v>
      </c>
      <c r="H17" s="49" t="s">
        <v>21</v>
      </c>
      <c r="I17" s="49" t="s">
        <v>29</v>
      </c>
      <c r="J17" s="49" t="s">
        <v>30</v>
      </c>
      <c r="K17" s="50" t="s">
        <v>11</v>
      </c>
      <c r="L17" s="51" t="s">
        <v>22</v>
      </c>
      <c r="M17" s="52" t="s">
        <v>12</v>
      </c>
      <c r="N17" s="22"/>
      <c r="O17" s="37"/>
    </row>
    <row r="18" spans="1:15" s="6" customFormat="1" x14ac:dyDescent="0.2">
      <c r="A18" s="23">
        <v>1</v>
      </c>
      <c r="B18" s="30">
        <v>68.39</v>
      </c>
      <c r="C18" s="30">
        <v>1.41</v>
      </c>
      <c r="D18" s="30">
        <v>2.08</v>
      </c>
      <c r="E18" s="30"/>
      <c r="F18" s="30"/>
      <c r="G18" s="30">
        <v>8.1300000000000008</v>
      </c>
      <c r="H18" s="30">
        <v>1.06</v>
      </c>
      <c r="I18" s="30">
        <v>0</v>
      </c>
      <c r="J18" s="30">
        <v>0.56999999999999995</v>
      </c>
      <c r="K18" s="31">
        <v>0</v>
      </c>
      <c r="L18" s="23">
        <f>SUM(G18:K18)</f>
        <v>9.7600000000000016</v>
      </c>
      <c r="M18" s="26">
        <v>25.988</v>
      </c>
      <c r="N18" s="29"/>
    </row>
    <row r="19" spans="1:15" s="6" customFormat="1" x14ac:dyDescent="0.2">
      <c r="A19" s="23">
        <v>2</v>
      </c>
      <c r="B19" s="30">
        <v>55.61</v>
      </c>
      <c r="C19" s="30">
        <v>0.84</v>
      </c>
      <c r="D19" s="30">
        <v>2.04</v>
      </c>
      <c r="E19" s="30"/>
      <c r="F19" s="30"/>
      <c r="G19" s="32">
        <v>6.94</v>
      </c>
      <c r="H19" s="30">
        <v>0.36</v>
      </c>
      <c r="I19" s="30">
        <v>0</v>
      </c>
      <c r="J19" s="30">
        <v>0</v>
      </c>
      <c r="K19" s="31">
        <v>0</v>
      </c>
      <c r="L19" s="23">
        <f t="shared" ref="L19:L27" si="5">SUM(G19:K19)</f>
        <v>7.3000000000000007</v>
      </c>
      <c r="M19" s="26">
        <v>23.733000000000001</v>
      </c>
      <c r="N19" s="29"/>
    </row>
    <row r="20" spans="1:15" s="6" customFormat="1" x14ac:dyDescent="0.2">
      <c r="A20" s="23">
        <v>3</v>
      </c>
      <c r="B20" s="30">
        <v>90.22</v>
      </c>
      <c r="C20" s="30">
        <v>1.65</v>
      </c>
      <c r="D20" s="30">
        <v>4.3099999999999996</v>
      </c>
      <c r="E20" s="30"/>
      <c r="F20" s="30"/>
      <c r="G20" s="30">
        <v>13.11</v>
      </c>
      <c r="H20" s="30">
        <v>0.28000000000000003</v>
      </c>
      <c r="I20" s="30">
        <v>0</v>
      </c>
      <c r="J20" s="30">
        <v>0.01</v>
      </c>
      <c r="K20" s="31">
        <v>0</v>
      </c>
      <c r="L20" s="23">
        <f t="shared" si="5"/>
        <v>13.399999999999999</v>
      </c>
      <c r="M20" s="26">
        <v>45.892000000000003</v>
      </c>
      <c r="N20" s="29"/>
    </row>
    <row r="21" spans="1:15" s="6" customFormat="1" x14ac:dyDescent="0.2">
      <c r="A21" s="23">
        <v>4</v>
      </c>
      <c r="B21" s="30">
        <v>94.37</v>
      </c>
      <c r="C21" s="30">
        <v>0.84</v>
      </c>
      <c r="D21" s="30">
        <v>4.8600000000000003</v>
      </c>
      <c r="E21" s="30"/>
      <c r="F21" s="30"/>
      <c r="G21" s="30">
        <v>6.64</v>
      </c>
      <c r="H21" s="30">
        <v>0.26</v>
      </c>
      <c r="I21" s="30">
        <v>0</v>
      </c>
      <c r="J21" s="30">
        <v>0</v>
      </c>
      <c r="K21" s="31">
        <v>0</v>
      </c>
      <c r="L21" s="23">
        <f t="shared" si="5"/>
        <v>6.8999999999999995</v>
      </c>
      <c r="M21" s="26">
        <v>42.963000000000001</v>
      </c>
      <c r="N21" s="29"/>
    </row>
    <row r="22" spans="1:15" s="6" customFormat="1" x14ac:dyDescent="0.2">
      <c r="A22" s="23">
        <v>5</v>
      </c>
      <c r="B22" s="30">
        <v>55.52</v>
      </c>
      <c r="C22" s="30">
        <v>2.5499999999999998</v>
      </c>
      <c r="D22" s="30">
        <v>0.94</v>
      </c>
      <c r="E22" s="30"/>
      <c r="F22" s="30"/>
      <c r="G22" s="30">
        <v>18.399999999999999</v>
      </c>
      <c r="H22" s="30">
        <v>1.45</v>
      </c>
      <c r="I22" s="30">
        <v>0</v>
      </c>
      <c r="J22" s="30">
        <v>0.75</v>
      </c>
      <c r="K22" s="31">
        <v>0</v>
      </c>
      <c r="L22" s="23">
        <f t="shared" si="5"/>
        <v>20.599999999999998</v>
      </c>
      <c r="M22" s="26">
        <v>9.4619999999999997</v>
      </c>
      <c r="N22" s="29"/>
    </row>
    <row r="23" spans="1:15" s="6" customFormat="1" x14ac:dyDescent="0.2">
      <c r="A23" s="23">
        <v>6</v>
      </c>
      <c r="B23" s="30">
        <v>55.57</v>
      </c>
      <c r="C23" s="30">
        <v>2.12</v>
      </c>
      <c r="D23" s="30">
        <v>1.04</v>
      </c>
      <c r="E23" s="30"/>
      <c r="F23" s="30"/>
      <c r="G23" s="30">
        <v>16.690000000000001</v>
      </c>
      <c r="H23" s="30">
        <v>1.91</v>
      </c>
      <c r="I23" s="30">
        <v>0</v>
      </c>
      <c r="J23" s="30">
        <v>0.01</v>
      </c>
      <c r="K23" s="31">
        <v>0</v>
      </c>
      <c r="L23" s="23">
        <f t="shared" si="5"/>
        <v>18.610000000000003</v>
      </c>
      <c r="M23" s="26">
        <v>13.186999999999999</v>
      </c>
      <c r="N23" s="29"/>
    </row>
    <row r="24" spans="1:15" s="6" customFormat="1" x14ac:dyDescent="0.2">
      <c r="A24" s="23">
        <v>7</v>
      </c>
      <c r="B24" s="30"/>
      <c r="C24" s="30"/>
      <c r="D24" s="30"/>
      <c r="E24" s="30"/>
      <c r="F24" s="30"/>
      <c r="G24" s="30"/>
      <c r="H24" s="30"/>
      <c r="I24" s="30"/>
      <c r="J24" s="30"/>
      <c r="K24" s="31"/>
      <c r="L24" s="23">
        <f t="shared" si="5"/>
        <v>0</v>
      </c>
      <c r="M24" s="26"/>
      <c r="N24" s="29"/>
    </row>
    <row r="25" spans="1:15" s="6" customFormat="1" x14ac:dyDescent="0.2">
      <c r="A25" s="23">
        <v>8</v>
      </c>
      <c r="B25" s="30"/>
      <c r="C25" s="30"/>
      <c r="D25" s="30"/>
      <c r="E25" s="30"/>
      <c r="F25" s="30"/>
      <c r="G25" s="30"/>
      <c r="H25" s="30"/>
      <c r="I25" s="30"/>
      <c r="J25" s="30"/>
      <c r="K25" s="31"/>
      <c r="L25" s="23">
        <f t="shared" si="5"/>
        <v>0</v>
      </c>
      <c r="M25" s="26"/>
      <c r="N25" s="29"/>
    </row>
    <row r="26" spans="1:15" s="6" customFormat="1" x14ac:dyDescent="0.2">
      <c r="A26" s="23">
        <v>9</v>
      </c>
      <c r="B26" s="30"/>
      <c r="C26" s="30"/>
      <c r="D26" s="30"/>
      <c r="E26" s="30"/>
      <c r="F26" s="30"/>
      <c r="G26" s="30"/>
      <c r="H26" s="30"/>
      <c r="I26" s="30"/>
      <c r="J26" s="30"/>
      <c r="K26" s="31"/>
      <c r="L26" s="23">
        <f t="shared" si="5"/>
        <v>0</v>
      </c>
      <c r="M26" s="26"/>
      <c r="N26" s="29"/>
    </row>
    <row r="27" spans="1:15" s="6" customFormat="1" x14ac:dyDescent="0.2">
      <c r="A27" s="23">
        <v>10</v>
      </c>
      <c r="B27" s="30"/>
      <c r="C27" s="30"/>
      <c r="D27" s="30"/>
      <c r="E27" s="30"/>
      <c r="F27" s="30"/>
      <c r="G27" s="30"/>
      <c r="H27" s="30"/>
      <c r="I27" s="30"/>
      <c r="J27" s="30"/>
      <c r="K27" s="31"/>
      <c r="L27" s="23">
        <f t="shared" si="5"/>
        <v>0</v>
      </c>
      <c r="M27" s="26"/>
      <c r="N27" s="29"/>
    </row>
    <row r="28" spans="1:15" s="6" customFormat="1" x14ac:dyDescent="0.2">
      <c r="E28" s="77"/>
      <c r="F28" s="77"/>
      <c r="G28" s="77"/>
      <c r="H28" s="29"/>
    </row>
    <row r="29" spans="1:15" s="21" customFormat="1" ht="15.75" customHeight="1" x14ac:dyDescent="0.2">
      <c r="A29" s="78" t="s">
        <v>92</v>
      </c>
      <c r="B29" s="78" t="s">
        <v>51</v>
      </c>
      <c r="C29" s="78"/>
      <c r="D29" s="78"/>
      <c r="E29" s="78"/>
      <c r="F29" s="87" t="s">
        <v>52</v>
      </c>
      <c r="G29" s="87"/>
      <c r="H29" s="87"/>
      <c r="I29" s="87"/>
      <c r="J29" s="87" t="s">
        <v>53</v>
      </c>
      <c r="K29" s="87"/>
      <c r="L29" s="87" t="s">
        <v>54</v>
      </c>
      <c r="M29" s="87"/>
    </row>
    <row r="30" spans="1:15" s="21" customFormat="1" ht="45" x14ac:dyDescent="0.2">
      <c r="A30" s="78"/>
      <c r="B30" s="49" t="s">
        <v>34</v>
      </c>
      <c r="C30" s="49" t="s">
        <v>35</v>
      </c>
      <c r="D30" s="49" t="s">
        <v>28</v>
      </c>
      <c r="E30" s="51" t="s">
        <v>25</v>
      </c>
      <c r="F30" s="51" t="s">
        <v>58</v>
      </c>
      <c r="G30" s="51" t="s">
        <v>59</v>
      </c>
      <c r="H30" s="51" t="s">
        <v>60</v>
      </c>
      <c r="I30" s="51" t="s">
        <v>25</v>
      </c>
      <c r="J30" s="53" t="s">
        <v>36</v>
      </c>
      <c r="K30" s="51" t="s">
        <v>25</v>
      </c>
      <c r="L30" s="51" t="s">
        <v>37</v>
      </c>
      <c r="M30" s="51" t="s">
        <v>25</v>
      </c>
    </row>
    <row r="31" spans="1:15" s="6" customFormat="1" x14ac:dyDescent="0.2">
      <c r="A31" s="23">
        <v>1</v>
      </c>
      <c r="B31" s="33">
        <f t="shared" ref="B31:B40" si="6">N5</f>
        <v>9.1989999999999998</v>
      </c>
      <c r="C31" s="33">
        <f t="shared" ref="C31:C40" si="7">L18</f>
        <v>9.7600000000000016</v>
      </c>
      <c r="D31" s="33">
        <f>C31-B31</f>
        <v>0.56100000000000172</v>
      </c>
      <c r="E31" s="113" t="s">
        <v>27</v>
      </c>
      <c r="F31" s="33">
        <f t="shared" ref="F31:F40" si="8">C18*10</f>
        <v>14.1</v>
      </c>
      <c r="G31" s="33">
        <f t="shared" ref="G31:G40" si="9">N5</f>
        <v>9.1989999999999998</v>
      </c>
      <c r="H31" s="33">
        <f>F31-G31</f>
        <v>4.9009999999999998</v>
      </c>
      <c r="I31" s="113" t="s">
        <v>27</v>
      </c>
      <c r="J31" s="43">
        <f>IFERROR((D31/(B31+C31)*100)," ")</f>
        <v>2.9590168257819593</v>
      </c>
      <c r="K31" s="114" t="s">
        <v>26</v>
      </c>
      <c r="L31" s="43">
        <f t="shared" ref="L31:L40" si="10">IFERROR((E5-F5)," ")</f>
        <v>0.41449657246234423</v>
      </c>
      <c r="M31" s="112" t="s">
        <v>27</v>
      </c>
    </row>
    <row r="32" spans="1:15" s="6" customFormat="1" ht="15.75" customHeight="1" x14ac:dyDescent="0.2">
      <c r="A32" s="23">
        <v>2</v>
      </c>
      <c r="B32" s="33">
        <f t="shared" si="6"/>
        <v>7.2249999999999996</v>
      </c>
      <c r="C32" s="33">
        <f t="shared" si="7"/>
        <v>7.3000000000000007</v>
      </c>
      <c r="D32" s="33">
        <f t="shared" ref="D32:D40" si="11">C32-B32</f>
        <v>7.5000000000001066E-2</v>
      </c>
      <c r="E32" s="113"/>
      <c r="F32" s="33">
        <f t="shared" si="8"/>
        <v>8.4</v>
      </c>
      <c r="G32" s="33">
        <f t="shared" si="9"/>
        <v>7.2249999999999996</v>
      </c>
      <c r="H32" s="33">
        <f t="shared" ref="H32:H40" si="12">F32-G32</f>
        <v>1.1750000000000007</v>
      </c>
      <c r="I32" s="113"/>
      <c r="J32" s="43">
        <f t="shared" ref="J32:J40" si="13">IFERROR((D32/(B32+C32)*100)," ")</f>
        <v>0.51635111876076467</v>
      </c>
      <c r="K32" s="114"/>
      <c r="L32" s="43">
        <f t="shared" si="10"/>
        <v>1.1167455807130442</v>
      </c>
      <c r="M32" s="112"/>
    </row>
    <row r="33" spans="1:13" s="6" customFormat="1" x14ac:dyDescent="0.2">
      <c r="A33" s="23">
        <v>3</v>
      </c>
      <c r="B33" s="33">
        <f t="shared" si="6"/>
        <v>11.457000000000001</v>
      </c>
      <c r="C33" s="33">
        <f t="shared" si="7"/>
        <v>13.399999999999999</v>
      </c>
      <c r="D33" s="33">
        <f t="shared" si="11"/>
        <v>1.9429999999999978</v>
      </c>
      <c r="E33" s="113"/>
      <c r="F33" s="33">
        <f t="shared" si="8"/>
        <v>16.5</v>
      </c>
      <c r="G33" s="33">
        <f t="shared" si="9"/>
        <v>11.457000000000001</v>
      </c>
      <c r="H33" s="33">
        <f t="shared" si="12"/>
        <v>5.0429999999999993</v>
      </c>
      <c r="I33" s="113"/>
      <c r="J33" s="43">
        <f t="shared" si="13"/>
        <v>7.8167115902964879</v>
      </c>
      <c r="K33" s="114"/>
      <c r="L33" s="43">
        <f t="shared" si="10"/>
        <v>0.34522048771371444</v>
      </c>
      <c r="M33" s="112"/>
    </row>
    <row r="34" spans="1:13" s="6" customFormat="1" ht="12" customHeight="1" x14ac:dyDescent="0.2">
      <c r="A34" s="23">
        <v>4</v>
      </c>
      <c r="B34" s="33">
        <f t="shared" si="6"/>
        <v>6.4009999999999998</v>
      </c>
      <c r="C34" s="33">
        <f t="shared" si="7"/>
        <v>6.8999999999999995</v>
      </c>
      <c r="D34" s="33">
        <f t="shared" si="11"/>
        <v>0.49899999999999967</v>
      </c>
      <c r="E34" s="113"/>
      <c r="F34" s="33">
        <f t="shared" si="8"/>
        <v>8.4</v>
      </c>
      <c r="G34" s="33">
        <f t="shared" si="9"/>
        <v>6.4009999999999998</v>
      </c>
      <c r="H34" s="33">
        <f t="shared" si="12"/>
        <v>1.9990000000000006</v>
      </c>
      <c r="I34" s="113"/>
      <c r="J34" s="43">
        <f t="shared" si="13"/>
        <v>3.751597624238777</v>
      </c>
      <c r="K34" s="114"/>
      <c r="L34" s="43">
        <f t="shared" si="10"/>
        <v>0.13074215324108629</v>
      </c>
      <c r="M34" s="112"/>
    </row>
    <row r="35" spans="1:13" s="6" customFormat="1" x14ac:dyDescent="0.2">
      <c r="A35" s="23">
        <v>5</v>
      </c>
      <c r="B35" s="33">
        <f t="shared" si="6"/>
        <v>18.119999999999997</v>
      </c>
      <c r="C35" s="33">
        <f t="shared" si="7"/>
        <v>20.599999999999998</v>
      </c>
      <c r="D35" s="33">
        <f t="shared" si="11"/>
        <v>2.4800000000000004</v>
      </c>
      <c r="E35" s="113"/>
      <c r="F35" s="33">
        <f t="shared" si="8"/>
        <v>25.5</v>
      </c>
      <c r="G35" s="33">
        <f t="shared" si="9"/>
        <v>18.119999999999997</v>
      </c>
      <c r="H35" s="33">
        <f t="shared" si="12"/>
        <v>7.3800000000000026</v>
      </c>
      <c r="I35" s="113"/>
      <c r="J35" s="43">
        <f t="shared" si="13"/>
        <v>6.4049586776859515</v>
      </c>
      <c r="K35" s="114"/>
      <c r="L35" s="43">
        <f t="shared" si="10"/>
        <v>1.0713348830333318</v>
      </c>
      <c r="M35" s="112"/>
    </row>
    <row r="36" spans="1:13" s="6" customFormat="1" x14ac:dyDescent="0.2">
      <c r="A36" s="23">
        <v>6</v>
      </c>
      <c r="B36" s="33">
        <f t="shared" si="6"/>
        <v>17.801000000000002</v>
      </c>
      <c r="C36" s="33">
        <f t="shared" si="7"/>
        <v>18.610000000000003</v>
      </c>
      <c r="D36" s="33">
        <f t="shared" si="11"/>
        <v>0.80900000000000105</v>
      </c>
      <c r="E36" s="113"/>
      <c r="F36" s="33">
        <f t="shared" si="8"/>
        <v>21.200000000000003</v>
      </c>
      <c r="G36" s="33">
        <f t="shared" si="9"/>
        <v>17.801000000000002</v>
      </c>
      <c r="H36" s="33">
        <f t="shared" si="12"/>
        <v>3.3990000000000009</v>
      </c>
      <c r="I36" s="113"/>
      <c r="J36" s="43">
        <f t="shared" si="13"/>
        <v>2.2218560325176484</v>
      </c>
      <c r="K36" s="114"/>
      <c r="L36" s="43">
        <f t="shared" si="10"/>
        <v>1.1469581495311245</v>
      </c>
      <c r="M36" s="112"/>
    </row>
    <row r="37" spans="1:13" s="6" customFormat="1" x14ac:dyDescent="0.2">
      <c r="A37" s="23">
        <v>7</v>
      </c>
      <c r="B37" s="33">
        <f t="shared" si="6"/>
        <v>0</v>
      </c>
      <c r="C37" s="33">
        <f t="shared" si="7"/>
        <v>0</v>
      </c>
      <c r="D37" s="33">
        <f t="shared" si="11"/>
        <v>0</v>
      </c>
      <c r="E37" s="113"/>
      <c r="F37" s="33">
        <f t="shared" si="8"/>
        <v>0</v>
      </c>
      <c r="G37" s="33">
        <f t="shared" si="9"/>
        <v>0</v>
      </c>
      <c r="H37" s="33">
        <f t="shared" si="12"/>
        <v>0</v>
      </c>
      <c r="I37" s="113"/>
      <c r="J37" s="43" t="str">
        <f t="shared" si="13"/>
        <v xml:space="preserve"> </v>
      </c>
      <c r="K37" s="114"/>
      <c r="L37" s="43" t="str">
        <f t="shared" si="10"/>
        <v xml:space="preserve"> </v>
      </c>
      <c r="M37" s="112"/>
    </row>
    <row r="38" spans="1:13" s="6" customFormat="1" x14ac:dyDescent="0.2">
      <c r="A38" s="23">
        <v>8</v>
      </c>
      <c r="B38" s="33">
        <f t="shared" si="6"/>
        <v>0</v>
      </c>
      <c r="C38" s="33">
        <f t="shared" si="7"/>
        <v>0</v>
      </c>
      <c r="D38" s="33">
        <f t="shared" si="11"/>
        <v>0</v>
      </c>
      <c r="E38" s="113"/>
      <c r="F38" s="33">
        <f t="shared" si="8"/>
        <v>0</v>
      </c>
      <c r="G38" s="33">
        <f t="shared" si="9"/>
        <v>0</v>
      </c>
      <c r="H38" s="33">
        <f t="shared" si="12"/>
        <v>0</v>
      </c>
      <c r="I38" s="113"/>
      <c r="J38" s="43" t="str">
        <f t="shared" si="13"/>
        <v xml:space="preserve"> </v>
      </c>
      <c r="K38" s="114"/>
      <c r="L38" s="43" t="str">
        <f t="shared" si="10"/>
        <v xml:space="preserve"> </v>
      </c>
      <c r="M38" s="112"/>
    </row>
    <row r="39" spans="1:13" s="6" customFormat="1" x14ac:dyDescent="0.2">
      <c r="A39" s="23">
        <v>9</v>
      </c>
      <c r="B39" s="33">
        <f t="shared" si="6"/>
        <v>0</v>
      </c>
      <c r="C39" s="33">
        <f t="shared" si="7"/>
        <v>0</v>
      </c>
      <c r="D39" s="33">
        <f t="shared" si="11"/>
        <v>0</v>
      </c>
      <c r="E39" s="113"/>
      <c r="F39" s="33">
        <f t="shared" si="8"/>
        <v>0</v>
      </c>
      <c r="G39" s="33">
        <f t="shared" si="9"/>
        <v>0</v>
      </c>
      <c r="H39" s="33">
        <f t="shared" si="12"/>
        <v>0</v>
      </c>
      <c r="I39" s="113"/>
      <c r="J39" s="43" t="str">
        <f t="shared" si="13"/>
        <v xml:space="preserve"> </v>
      </c>
      <c r="K39" s="114"/>
      <c r="L39" s="43" t="str">
        <f t="shared" si="10"/>
        <v xml:space="preserve"> </v>
      </c>
      <c r="M39" s="112"/>
    </row>
    <row r="40" spans="1:13" s="6" customFormat="1" x14ac:dyDescent="0.2">
      <c r="A40" s="23">
        <v>10</v>
      </c>
      <c r="B40" s="33">
        <f t="shared" si="6"/>
        <v>0</v>
      </c>
      <c r="C40" s="33">
        <f t="shared" si="7"/>
        <v>0</v>
      </c>
      <c r="D40" s="33">
        <f t="shared" si="11"/>
        <v>0</v>
      </c>
      <c r="E40" s="113"/>
      <c r="F40" s="33">
        <f t="shared" si="8"/>
        <v>0</v>
      </c>
      <c r="G40" s="33">
        <f t="shared" si="9"/>
        <v>0</v>
      </c>
      <c r="H40" s="33">
        <f t="shared" si="12"/>
        <v>0</v>
      </c>
      <c r="I40" s="113"/>
      <c r="J40" s="43" t="str">
        <f t="shared" si="13"/>
        <v xml:space="preserve"> </v>
      </c>
      <c r="K40" s="114"/>
      <c r="L40" s="43" t="str">
        <f t="shared" si="10"/>
        <v xml:space="preserve"> </v>
      </c>
      <c r="M40" s="112"/>
    </row>
    <row r="41" spans="1:13" s="6" customFormat="1" x14ac:dyDescent="0.2">
      <c r="A41" s="29"/>
      <c r="B41" s="39"/>
      <c r="C41" s="39"/>
      <c r="D41" s="39"/>
      <c r="E41" s="41"/>
      <c r="F41" s="39"/>
      <c r="G41" s="39"/>
      <c r="H41" s="39"/>
      <c r="I41" s="41"/>
      <c r="J41" s="40"/>
      <c r="K41" s="42"/>
      <c r="L41" s="40"/>
      <c r="M41" s="41"/>
    </row>
    <row r="42" spans="1:13" s="6" customFormat="1" x14ac:dyDescent="0.2">
      <c r="A42" s="78" t="s">
        <v>92</v>
      </c>
      <c r="B42" s="87" t="s">
        <v>55</v>
      </c>
      <c r="C42" s="87"/>
      <c r="D42" s="87"/>
      <c r="E42" s="87"/>
      <c r="F42" s="87"/>
      <c r="G42" s="87" t="s">
        <v>56</v>
      </c>
      <c r="H42" s="87"/>
      <c r="I42" s="87"/>
      <c r="J42" s="87" t="s">
        <v>57</v>
      </c>
      <c r="K42" s="87"/>
    </row>
    <row r="43" spans="1:13" s="6" customFormat="1" ht="63.75" x14ac:dyDescent="0.2">
      <c r="A43" s="78"/>
      <c r="B43" s="51" t="s">
        <v>90</v>
      </c>
      <c r="C43" s="72" t="s">
        <v>28</v>
      </c>
      <c r="D43" s="72" t="s">
        <v>91</v>
      </c>
      <c r="E43" s="72" t="s">
        <v>28</v>
      </c>
      <c r="F43" s="72" t="s">
        <v>25</v>
      </c>
      <c r="G43" s="72" t="s">
        <v>38</v>
      </c>
      <c r="H43" s="79" t="s">
        <v>39</v>
      </c>
      <c r="I43" s="79"/>
      <c r="J43" s="72" t="s">
        <v>40</v>
      </c>
      <c r="K43" s="72" t="s">
        <v>25</v>
      </c>
    </row>
    <row r="44" spans="1:13" s="6" customFormat="1" x14ac:dyDescent="0.2">
      <c r="A44" s="23">
        <v>1</v>
      </c>
      <c r="B44" s="34">
        <f t="shared" ref="B44:B53" si="14">0.075*B31</f>
        <v>0.68992500000000001</v>
      </c>
      <c r="C44" s="34">
        <f t="shared" ref="C44:C53" si="15">C18-B44</f>
        <v>0.72007499999999991</v>
      </c>
      <c r="D44" s="34">
        <f t="shared" ref="D44:D53" si="16">0.11*C31</f>
        <v>1.0736000000000001</v>
      </c>
      <c r="E44" s="34">
        <f t="shared" ref="E44:E52" si="17">C18-D44</f>
        <v>0.33639999999999981</v>
      </c>
      <c r="F44" s="112" t="s">
        <v>42</v>
      </c>
      <c r="G44" s="34" t="str">
        <f t="shared" ref="G44:G53" si="18">IF(H18&lt;K5,"NaSO4",IF(H18&gt;K5,"MgCl2"))</f>
        <v>NaSO4</v>
      </c>
      <c r="H44" s="34" t="str">
        <f>IF(H54&gt;0,"MgSO4")</f>
        <v>MgSO4</v>
      </c>
      <c r="I44" s="34" t="str">
        <f>IF(I54&gt;0, "CaSO4")</f>
        <v>CaSO4</v>
      </c>
      <c r="J44" s="47" t="b">
        <f>IF(D15&gt;=9, I18&gt;0)</f>
        <v>0</v>
      </c>
      <c r="K44" s="112" t="s">
        <v>43</v>
      </c>
    </row>
    <row r="45" spans="1:13" s="6" customFormat="1" x14ac:dyDescent="0.2">
      <c r="A45" s="23">
        <v>2</v>
      </c>
      <c r="B45" s="34">
        <f t="shared" si="14"/>
        <v>0.541875</v>
      </c>
      <c r="C45" s="34">
        <f t="shared" si="15"/>
        <v>0.29812499999999997</v>
      </c>
      <c r="D45" s="34">
        <f t="shared" si="16"/>
        <v>0.80300000000000005</v>
      </c>
      <c r="E45" s="34">
        <f t="shared" si="17"/>
        <v>3.6999999999999922E-2</v>
      </c>
      <c r="F45" s="112"/>
      <c r="G45" s="34" t="str">
        <f t="shared" si="18"/>
        <v>NaSO4</v>
      </c>
      <c r="H45" s="34" t="str">
        <f t="shared" ref="H45:H53" si="19">IF(H55&gt;0,"MgSO4")</f>
        <v>MgSO4</v>
      </c>
      <c r="I45" s="34" t="str">
        <f t="shared" ref="I45:I53" si="20">IF(I55&gt;0, "CaSO4")</f>
        <v>CaSO4</v>
      </c>
      <c r="J45" s="47" t="b">
        <f>IF(D16&gt;=9, I19&gt;0)</f>
        <v>0</v>
      </c>
      <c r="K45" s="112"/>
    </row>
    <row r="46" spans="1:13" s="6" customFormat="1" ht="12" customHeight="1" x14ac:dyDescent="0.2">
      <c r="A46" s="23">
        <v>3</v>
      </c>
      <c r="B46" s="34">
        <f t="shared" si="14"/>
        <v>0.85927500000000001</v>
      </c>
      <c r="C46" s="35">
        <f t="shared" si="15"/>
        <v>0.7907249999999999</v>
      </c>
      <c r="D46" s="34">
        <f t="shared" si="16"/>
        <v>1.4739999999999998</v>
      </c>
      <c r="E46" s="34">
        <f t="shared" si="17"/>
        <v>0.17600000000000016</v>
      </c>
      <c r="F46" s="112"/>
      <c r="G46" s="34" t="str">
        <f t="shared" si="18"/>
        <v>NaSO4</v>
      </c>
      <c r="H46" s="34" t="str">
        <f t="shared" si="19"/>
        <v>MgSO4</v>
      </c>
      <c r="I46" s="34" t="str">
        <f t="shared" si="20"/>
        <v>CaSO4</v>
      </c>
      <c r="J46" s="47" t="b">
        <f>IF(D16&gt;=9, I20&gt;0)</f>
        <v>0</v>
      </c>
      <c r="K46" s="112"/>
    </row>
    <row r="47" spans="1:13" s="6" customFormat="1" ht="15" customHeight="1" x14ac:dyDescent="0.2">
      <c r="A47" s="23">
        <v>4</v>
      </c>
      <c r="B47" s="34">
        <f t="shared" si="14"/>
        <v>0.48007499999999997</v>
      </c>
      <c r="C47" s="35">
        <f t="shared" si="15"/>
        <v>0.35992499999999999</v>
      </c>
      <c r="D47" s="34">
        <f t="shared" si="16"/>
        <v>0.7589999999999999</v>
      </c>
      <c r="E47" s="34">
        <f t="shared" si="17"/>
        <v>8.1000000000000072E-2</v>
      </c>
      <c r="F47" s="112"/>
      <c r="G47" s="34" t="str">
        <f t="shared" si="18"/>
        <v>NaSO4</v>
      </c>
      <c r="H47" s="34" t="str">
        <f t="shared" si="19"/>
        <v>MgSO4</v>
      </c>
      <c r="I47" s="34" t="str">
        <f t="shared" si="20"/>
        <v>CaSO4</v>
      </c>
      <c r="J47" s="47" t="b">
        <f t="shared" ref="J47:J53" si="21">IF(D18&gt;=9, I21&gt;0)</f>
        <v>0</v>
      </c>
      <c r="K47" s="112"/>
    </row>
    <row r="48" spans="1:13" s="6" customFormat="1" ht="15" customHeight="1" x14ac:dyDescent="0.2">
      <c r="A48" s="23">
        <v>5</v>
      </c>
      <c r="B48" s="34">
        <f t="shared" si="14"/>
        <v>1.3589999999999998</v>
      </c>
      <c r="C48" s="35">
        <f t="shared" si="15"/>
        <v>1.1910000000000001</v>
      </c>
      <c r="D48" s="34">
        <f t="shared" si="16"/>
        <v>2.2659999999999996</v>
      </c>
      <c r="E48" s="34">
        <f t="shared" si="17"/>
        <v>0.28400000000000025</v>
      </c>
      <c r="F48" s="112"/>
      <c r="G48" s="34" t="str">
        <f t="shared" si="18"/>
        <v>NaSO4</v>
      </c>
      <c r="H48" s="34" t="str">
        <f t="shared" si="19"/>
        <v>MgSO4</v>
      </c>
      <c r="I48" s="34" t="str">
        <f t="shared" si="20"/>
        <v>CaSO4</v>
      </c>
      <c r="J48" s="47" t="b">
        <f t="shared" si="21"/>
        <v>0</v>
      </c>
      <c r="K48" s="112"/>
    </row>
    <row r="49" spans="1:11" s="6" customFormat="1" ht="15" customHeight="1" x14ac:dyDescent="0.2">
      <c r="A49" s="23">
        <v>6</v>
      </c>
      <c r="B49" s="34">
        <f t="shared" si="14"/>
        <v>1.335075</v>
      </c>
      <c r="C49" s="34">
        <f t="shared" si="15"/>
        <v>0.78492500000000009</v>
      </c>
      <c r="D49" s="34">
        <f t="shared" si="16"/>
        <v>2.0471000000000004</v>
      </c>
      <c r="E49" s="34">
        <f t="shared" si="17"/>
        <v>7.2899999999999743E-2</v>
      </c>
      <c r="F49" s="112"/>
      <c r="G49" s="34" t="str">
        <f t="shared" si="18"/>
        <v>NaSO4</v>
      </c>
      <c r="H49" s="34" t="str">
        <f t="shared" si="19"/>
        <v>MgSO4</v>
      </c>
      <c r="I49" s="34" t="str">
        <f t="shared" si="20"/>
        <v>CaSO4</v>
      </c>
      <c r="J49" s="47" t="b">
        <f t="shared" si="21"/>
        <v>0</v>
      </c>
      <c r="K49" s="112"/>
    </row>
    <row r="50" spans="1:11" s="6" customFormat="1" ht="15" customHeight="1" x14ac:dyDescent="0.2">
      <c r="A50" s="23">
        <v>7</v>
      </c>
      <c r="B50" s="34">
        <f t="shared" si="14"/>
        <v>0</v>
      </c>
      <c r="C50" s="34">
        <f t="shared" si="15"/>
        <v>0</v>
      </c>
      <c r="D50" s="34">
        <f t="shared" si="16"/>
        <v>0</v>
      </c>
      <c r="E50" s="34">
        <f t="shared" si="17"/>
        <v>0</v>
      </c>
      <c r="F50" s="112"/>
      <c r="G50" s="34" t="b">
        <f t="shared" si="18"/>
        <v>0</v>
      </c>
      <c r="H50" s="34" t="b">
        <f t="shared" si="19"/>
        <v>0</v>
      </c>
      <c r="I50" s="34" t="b">
        <f t="shared" si="20"/>
        <v>0</v>
      </c>
      <c r="J50" s="47" t="b">
        <f t="shared" si="21"/>
        <v>0</v>
      </c>
      <c r="K50" s="112"/>
    </row>
    <row r="51" spans="1:11" s="6" customFormat="1" ht="15" customHeight="1" x14ac:dyDescent="0.2">
      <c r="A51" s="23">
        <v>8</v>
      </c>
      <c r="B51" s="34">
        <f t="shared" si="14"/>
        <v>0</v>
      </c>
      <c r="C51" s="34">
        <f t="shared" si="15"/>
        <v>0</v>
      </c>
      <c r="D51" s="34">
        <f t="shared" si="16"/>
        <v>0</v>
      </c>
      <c r="E51" s="34">
        <f t="shared" si="17"/>
        <v>0</v>
      </c>
      <c r="F51" s="112"/>
      <c r="G51" s="34" t="b">
        <f t="shared" si="18"/>
        <v>0</v>
      </c>
      <c r="H51" s="34" t="b">
        <f t="shared" si="19"/>
        <v>0</v>
      </c>
      <c r="I51" s="34" t="b">
        <f t="shared" si="20"/>
        <v>0</v>
      </c>
      <c r="J51" s="47" t="b">
        <f t="shared" si="21"/>
        <v>0</v>
      </c>
      <c r="K51" s="112"/>
    </row>
    <row r="52" spans="1:11" s="6" customFormat="1" ht="15" customHeight="1" x14ac:dyDescent="0.2">
      <c r="A52" s="23">
        <v>9</v>
      </c>
      <c r="B52" s="34">
        <f t="shared" si="14"/>
        <v>0</v>
      </c>
      <c r="C52" s="34">
        <f t="shared" si="15"/>
        <v>0</v>
      </c>
      <c r="D52" s="34">
        <f t="shared" si="16"/>
        <v>0</v>
      </c>
      <c r="E52" s="34">
        <f t="shared" si="17"/>
        <v>0</v>
      </c>
      <c r="F52" s="112"/>
      <c r="G52" s="34" t="b">
        <f t="shared" si="18"/>
        <v>0</v>
      </c>
      <c r="H52" s="34" t="b">
        <f t="shared" si="19"/>
        <v>0</v>
      </c>
      <c r="I52" s="34" t="b">
        <f t="shared" si="20"/>
        <v>0</v>
      </c>
      <c r="J52" s="47" t="b">
        <f t="shared" si="21"/>
        <v>0</v>
      </c>
      <c r="K52" s="112"/>
    </row>
    <row r="53" spans="1:11" s="6" customFormat="1" ht="15" customHeight="1" x14ac:dyDescent="0.2">
      <c r="A53" s="23">
        <v>10</v>
      </c>
      <c r="B53" s="34">
        <f t="shared" si="14"/>
        <v>0</v>
      </c>
      <c r="C53" s="34">
        <f t="shared" si="15"/>
        <v>0</v>
      </c>
      <c r="D53" s="34">
        <f t="shared" si="16"/>
        <v>0</v>
      </c>
      <c r="E53" s="34">
        <f>C27-D52</f>
        <v>0</v>
      </c>
      <c r="F53" s="112"/>
      <c r="G53" s="34" t="b">
        <f t="shared" si="18"/>
        <v>0</v>
      </c>
      <c r="H53" s="34" t="b">
        <f t="shared" si="19"/>
        <v>0</v>
      </c>
      <c r="I53" s="34" t="b">
        <f t="shared" si="20"/>
        <v>0</v>
      </c>
      <c r="J53" s="47" t="b">
        <f t="shared" si="21"/>
        <v>0</v>
      </c>
      <c r="K53" s="112"/>
    </row>
    <row r="54" spans="1:11" ht="10.5" customHeight="1" x14ac:dyDescent="0.2">
      <c r="G54" s="2"/>
      <c r="H54" s="74">
        <f xml:space="preserve"> G18-K5</f>
        <v>6.8580000000000005</v>
      </c>
      <c r="I54" s="74">
        <f>((G18-K5)-I5)</f>
        <v>5.6240000000000006</v>
      </c>
    </row>
    <row r="55" spans="1:11" ht="10.5" customHeight="1" x14ac:dyDescent="0.2">
      <c r="G55" s="2"/>
      <c r="H55" s="74">
        <f t="shared" ref="H55:H63" si="22" xml:space="preserve"> G19-K6</f>
        <v>5.1400000000000006</v>
      </c>
      <c r="I55" s="74">
        <f t="shared" ref="I55:I63" si="23">((G19-K6)-I6)</f>
        <v>3.9060000000000006</v>
      </c>
    </row>
    <row r="56" spans="1:11" ht="10.5" customHeight="1" x14ac:dyDescent="0.2">
      <c r="G56" s="2"/>
      <c r="H56" s="74">
        <f t="shared" si="22"/>
        <v>11.61</v>
      </c>
      <c r="I56" s="74">
        <f t="shared" si="23"/>
        <v>9.9319999999999986</v>
      </c>
    </row>
    <row r="57" spans="1:11" ht="10.5" customHeight="1" x14ac:dyDescent="0.2">
      <c r="G57" s="2"/>
      <c r="H57" s="74">
        <f t="shared" si="22"/>
        <v>5.1369999999999996</v>
      </c>
      <c r="I57" s="74">
        <f t="shared" si="23"/>
        <v>4.1499999999999995</v>
      </c>
    </row>
    <row r="58" spans="1:11" ht="10.5" customHeight="1" x14ac:dyDescent="0.2">
      <c r="G58" s="2"/>
      <c r="H58" s="74">
        <f t="shared" si="22"/>
        <v>15.36</v>
      </c>
      <c r="I58" s="74">
        <f t="shared" si="23"/>
        <v>12.465</v>
      </c>
    </row>
    <row r="59" spans="1:11" ht="10.5" customHeight="1" x14ac:dyDescent="0.2">
      <c r="G59" s="2"/>
      <c r="H59" s="74">
        <f t="shared" si="22"/>
        <v>12.8</v>
      </c>
      <c r="I59" s="74">
        <f t="shared" si="23"/>
        <v>10.284000000000001</v>
      </c>
    </row>
    <row r="60" spans="1:11" ht="10.5" customHeight="1" x14ac:dyDescent="0.2">
      <c r="G60" s="2"/>
      <c r="H60" s="74">
        <f t="shared" si="22"/>
        <v>0</v>
      </c>
      <c r="I60" s="74">
        <f t="shared" si="23"/>
        <v>0</v>
      </c>
    </row>
    <row r="61" spans="1:11" ht="10.5" customHeight="1" x14ac:dyDescent="0.2">
      <c r="G61" s="2"/>
      <c r="H61" s="74">
        <f t="shared" si="22"/>
        <v>0</v>
      </c>
      <c r="I61" s="74">
        <f t="shared" si="23"/>
        <v>0</v>
      </c>
    </row>
    <row r="62" spans="1:11" ht="10.5" customHeight="1" x14ac:dyDescent="0.2">
      <c r="G62" s="2"/>
      <c r="H62" s="74">
        <f t="shared" si="22"/>
        <v>0</v>
      </c>
      <c r="I62" s="74">
        <f t="shared" si="23"/>
        <v>0</v>
      </c>
    </row>
    <row r="63" spans="1:11" ht="10.5" customHeight="1" x14ac:dyDescent="0.2">
      <c r="G63" s="2"/>
      <c r="H63" s="74">
        <f t="shared" si="22"/>
        <v>0</v>
      </c>
      <c r="I63" s="74">
        <f t="shared" si="23"/>
        <v>0</v>
      </c>
    </row>
    <row r="64" spans="1:11" x14ac:dyDescent="0.2">
      <c r="G64" s="2"/>
      <c r="H64" s="2"/>
      <c r="I64" s="2"/>
    </row>
    <row r="65" spans="7:9" x14ac:dyDescent="0.2">
      <c r="G65" s="2"/>
      <c r="H65" s="2"/>
      <c r="I65" s="2"/>
    </row>
    <row r="66" spans="7:9" x14ac:dyDescent="0.2">
      <c r="G66" s="2"/>
      <c r="H66" s="2"/>
      <c r="I66" s="2"/>
    </row>
    <row r="67" spans="7:9" x14ac:dyDescent="0.2">
      <c r="G67" s="2"/>
      <c r="H67" s="2"/>
      <c r="I67" s="2"/>
    </row>
    <row r="68" spans="7:9" x14ac:dyDescent="0.2">
      <c r="G68" s="2"/>
      <c r="H68" s="2"/>
      <c r="I68" s="2"/>
    </row>
    <row r="69" spans="7:9" x14ac:dyDescent="0.2">
      <c r="G69" s="2"/>
      <c r="H69" s="2"/>
      <c r="I69" s="2"/>
    </row>
    <row r="70" spans="7:9" x14ac:dyDescent="0.2">
      <c r="G70" s="2"/>
      <c r="H70" s="2"/>
      <c r="I70" s="2"/>
    </row>
    <row r="71" spans="7:9" x14ac:dyDescent="0.2">
      <c r="G71" s="2"/>
      <c r="H71" s="2"/>
      <c r="I71" s="2"/>
    </row>
  </sheetData>
  <mergeCells count="36">
    <mergeCell ref="M31:M40"/>
    <mergeCell ref="A42:A43"/>
    <mergeCell ref="B42:F42"/>
    <mergeCell ref="G42:I42"/>
    <mergeCell ref="J42:K42"/>
    <mergeCell ref="H43:I43"/>
    <mergeCell ref="A29:A30"/>
    <mergeCell ref="B29:E29"/>
    <mergeCell ref="F29:I29"/>
    <mergeCell ref="J29:K29"/>
    <mergeCell ref="L29:M29"/>
    <mergeCell ref="H3:M3"/>
    <mergeCell ref="Q3:Q4"/>
    <mergeCell ref="A16:A17"/>
    <mergeCell ref="B16:B17"/>
    <mergeCell ref="C16:C17"/>
    <mergeCell ref="D16:D17"/>
    <mergeCell ref="E16:F16"/>
    <mergeCell ref="G16:K16"/>
    <mergeCell ref="A3:A4"/>
    <mergeCell ref="B3:B4"/>
    <mergeCell ref="C3:C4"/>
    <mergeCell ref="D3:D4"/>
    <mergeCell ref="G3:G4"/>
    <mergeCell ref="A1:B1"/>
    <mergeCell ref="A2:B2"/>
    <mergeCell ref="G2:H2"/>
    <mergeCell ref="I2:Q2"/>
    <mergeCell ref="D1:Q1"/>
    <mergeCell ref="D2:F2"/>
    <mergeCell ref="E28:G28"/>
    <mergeCell ref="E31:E40"/>
    <mergeCell ref="I31:I40"/>
    <mergeCell ref="K31:K40"/>
    <mergeCell ref="F44:F53"/>
    <mergeCell ref="K44:K53"/>
  </mergeCells>
  <pageMargins left="0.70866141732283472" right="0.43307086614173229" top="0.74803149606299213" bottom="0.74803149606299213" header="0.31496062992125984" footer="0.31496062992125984"/>
  <pageSetup scale="55" orientation="landscape" r:id="rId1"/>
  <headerFooter>
    <oddFooter>&amp;R&amp;7FO-AGR-PC01-04
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FO-AGR-PC01-04</vt:lpstr>
      <vt:lpstr>Instrucciones Diligenciamiento</vt:lpstr>
      <vt:lpstr>Ejemplo de diligenciamiento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Sabogal</dc:creator>
  <cp:lastModifiedBy>user</cp:lastModifiedBy>
  <cp:lastPrinted>2021-03-09T17:02:30Z</cp:lastPrinted>
  <dcterms:created xsi:type="dcterms:W3CDTF">2017-07-27T20:43:01Z</dcterms:created>
  <dcterms:modified xsi:type="dcterms:W3CDTF">2023-08-15T11:31:29Z</dcterms:modified>
</cp:coreProperties>
</file>