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24226"/>
  <mc:AlternateContent xmlns:mc="http://schemas.openxmlformats.org/markup-compatibility/2006">
    <mc:Choice Requires="x15">
      <x15ac:absPath xmlns:x15ac="http://schemas.microsoft.com/office/spreadsheetml/2010/11/ac" url="C:\Users\user\Downloads\Formatos de Agrologia\"/>
    </mc:Choice>
  </mc:AlternateContent>
  <xr:revisionPtr revIDLastSave="0" documentId="13_ncr:1_{88F50F0C-05E6-445D-89CF-9DD91E834EB8}" xr6:coauthVersionLast="47" xr6:coauthVersionMax="47" xr10:uidLastSave="{00000000-0000-0000-0000-000000000000}"/>
  <bookViews>
    <workbookView xWindow="-120" yWindow="-120" windowWidth="20730" windowHeight="11040" xr2:uid="{00000000-000D-0000-FFFF-FFFF00000000}"/>
  </bookViews>
  <sheets>
    <sheet name="FO-AGR-PC01-01" sheetId="40" r:id="rId1"/>
    <sheet name="Instrucciones Diligenciamiento" sheetId="55" r:id="rId2"/>
    <sheet name="Ejemplo de diligenciamiento" sheetId="56" r:id="rId3"/>
    <sheet name="Criterios calidad agua riego" sheetId="7" r:id="rId4"/>
    <sheet name="RAS. Richards" sheetId="2" r:id="rId5"/>
    <sheet name=" Normas Riverside" sheetId="5" r:id="rId6"/>
    <sheet name="Clasificacion Normas Riverside" sheetId="4" r:id="rId7"/>
    <sheet name="Concentración de Calcio (Cax)" sheetId="8" r:id="rId8"/>
    <sheet name="Clasif. permeabilidad suelo" sheetId="6" r:id="rId9"/>
  </sheets>
  <definedNames>
    <definedName name="_xlnm.Print_Area" localSheetId="0">'FO-AGR-PC01-01'!$A$1:$J$112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2" i="40" l="1"/>
  <c r="G106" i="56"/>
  <c r="B87" i="56"/>
  <c r="A79" i="56"/>
  <c r="B49" i="56"/>
  <c r="B40" i="56"/>
  <c r="B37" i="56"/>
  <c r="B41" i="56" s="1"/>
  <c r="B39" i="40"/>
  <c r="A63" i="40" s="1"/>
  <c r="B42" i="56"/>
  <c r="B48" i="56"/>
  <c r="B46" i="56"/>
  <c r="B44" i="56"/>
  <c r="B35" i="56"/>
  <c r="A58" i="56" s="1"/>
  <c r="B51" i="40"/>
  <c r="B50" i="40"/>
  <c r="B48" i="40"/>
  <c r="B46" i="40"/>
  <c r="B44" i="40"/>
  <c r="B22" i="40"/>
  <c r="B86" i="56"/>
  <c r="A80" i="56"/>
  <c r="A78" i="56"/>
  <c r="A72" i="56"/>
  <c r="A69" i="56"/>
  <c r="A57" i="56"/>
  <c r="C31" i="56"/>
  <c r="B30" i="56"/>
  <c r="B29" i="56"/>
  <c r="B28" i="56"/>
  <c r="B27" i="56"/>
  <c r="B26" i="56"/>
  <c r="C23" i="56"/>
  <c r="C106" i="56" s="1"/>
  <c r="B22" i="56"/>
  <c r="B21" i="56"/>
  <c r="B20" i="56"/>
  <c r="B19" i="56"/>
  <c r="B36" i="56"/>
  <c r="C36" i="56"/>
  <c r="B17" i="56"/>
  <c r="B42" i="55"/>
  <c r="B41" i="55"/>
  <c r="A35" i="55"/>
  <c r="A34" i="55"/>
  <c r="A33" i="55"/>
  <c r="A32" i="55"/>
  <c r="B88" i="40"/>
  <c r="B32" i="40"/>
  <c r="B31" i="40"/>
  <c r="B30" i="40"/>
  <c r="B29" i="40"/>
  <c r="B28" i="40"/>
  <c r="B24" i="40"/>
  <c r="B23" i="40"/>
  <c r="B21" i="40"/>
  <c r="B38" i="40" s="1"/>
  <c r="C38" i="40" s="1"/>
  <c r="A82" i="40"/>
  <c r="A81" i="40"/>
  <c r="A80" i="40"/>
  <c r="A74" i="40"/>
  <c r="A71" i="40"/>
  <c r="A59" i="40"/>
  <c r="B37" i="40"/>
  <c r="E108" i="40" s="1"/>
  <c r="C33" i="40"/>
  <c r="A108" i="40" s="1"/>
  <c r="C25" i="40"/>
  <c r="C108" i="40" s="1"/>
  <c r="B19" i="40"/>
  <c r="G108" i="40"/>
  <c r="B43" i="40"/>
  <c r="B39" i="56" l="1"/>
  <c r="B89" i="40"/>
  <c r="A70" i="40"/>
  <c r="B41" i="40"/>
  <c r="A61" i="56"/>
  <c r="A68" i="56"/>
  <c r="E106" i="56"/>
  <c r="A60" i="40"/>
  <c r="A106" i="56"/>
</calcChain>
</file>

<file path=xl/sharedStrings.xml><?xml version="1.0" encoding="utf-8"?>
<sst xmlns="http://schemas.openxmlformats.org/spreadsheetml/2006/main" count="484" uniqueCount="235">
  <si>
    <t>Finca:</t>
  </si>
  <si>
    <t>Fecha:</t>
  </si>
  <si>
    <t>Vereda:</t>
  </si>
  <si>
    <t>Municipio:</t>
  </si>
  <si>
    <t>Departamento:</t>
  </si>
  <si>
    <t>Cultivo:</t>
  </si>
  <si>
    <t>p H</t>
  </si>
  <si>
    <t>Cationes</t>
  </si>
  <si>
    <t>Calcio</t>
  </si>
  <si>
    <t>Magnesio</t>
  </si>
  <si>
    <t>Potasio</t>
  </si>
  <si>
    <t>Sodio</t>
  </si>
  <si>
    <t>mg/lt</t>
  </si>
  <si>
    <t>meq/lt</t>
  </si>
  <si>
    <t>Aniones</t>
  </si>
  <si>
    <t>Cloruros</t>
  </si>
  <si>
    <t>Sulfatos</t>
  </si>
  <si>
    <t>Resultado</t>
  </si>
  <si>
    <t>Carbonatos CO3</t>
  </si>
  <si>
    <t>Bicarbonatos HCO3</t>
  </si>
  <si>
    <t>Nitratos</t>
  </si>
  <si>
    <t>R.A.S.ajust.Fórmula Suárez</t>
  </si>
  <si>
    <t>Asistente Técnico:</t>
  </si>
  <si>
    <t>Problema potencial</t>
  </si>
  <si>
    <t>Unidades</t>
  </si>
  <si>
    <t>Ninguno</t>
  </si>
  <si>
    <t>Lig a Moder.</t>
  </si>
  <si>
    <t>Severo</t>
  </si>
  <si>
    <t>Grado de restricción en el uso</t>
  </si>
  <si>
    <t>Salinidad</t>
  </si>
  <si>
    <r>
      <t xml:space="preserve">Conductividad eléctrica agua </t>
    </r>
    <r>
      <rPr>
        <b/>
        <sz val="10"/>
        <rFont val="Arial"/>
        <family val="2"/>
      </rPr>
      <t>Cea</t>
    </r>
  </si>
  <si>
    <r>
      <t xml:space="preserve">Total de sólidos disueltos </t>
    </r>
    <r>
      <rPr>
        <b/>
        <sz val="10"/>
        <rFont val="Arial"/>
        <family val="2"/>
      </rPr>
      <t>TDS</t>
    </r>
  </si>
  <si>
    <t>Infiltración</t>
  </si>
  <si>
    <t xml:space="preserve">RAS= 0-3 y CE= </t>
  </si>
  <si>
    <t>RAS= 3-6 y CE=</t>
  </si>
  <si>
    <t>RAS= 12-20 y CE=</t>
  </si>
  <si>
    <t>RAS=20-40 y CE=</t>
  </si>
  <si>
    <t>Toxicidad de iones específicos</t>
  </si>
  <si>
    <t>Riego superficial RAS</t>
  </si>
  <si>
    <t>Riego por aspersión meq/lt</t>
  </si>
  <si>
    <t xml:space="preserve">Sodio (Na) </t>
  </si>
  <si>
    <t>Cloruros (Cl)</t>
  </si>
  <si>
    <t>Riego superficial meq/lt</t>
  </si>
  <si>
    <t>Boro (B)</t>
  </si>
  <si>
    <t>Elementos traza</t>
  </si>
  <si>
    <t>Nitratos NO3-</t>
  </si>
  <si>
    <t>pH</t>
  </si>
  <si>
    <t>Ds/m</t>
  </si>
  <si>
    <t>RAS</t>
  </si>
  <si>
    <t>Rango normal</t>
  </si>
  <si>
    <t>&lt;0,7</t>
  </si>
  <si>
    <t>0,7-3</t>
  </si>
  <si>
    <t>&gt;3</t>
  </si>
  <si>
    <t>&lt;450</t>
  </si>
  <si>
    <t>450-2000</t>
  </si>
  <si>
    <t>&gt;2000</t>
  </si>
  <si>
    <t>&gt;0,7</t>
  </si>
  <si>
    <t>0,7-0,2</t>
  </si>
  <si>
    <t>&lt;0,2</t>
  </si>
  <si>
    <t>&gt;1,2</t>
  </si>
  <si>
    <t>1,2-0,3</t>
  </si>
  <si>
    <t>&lt;0,3</t>
  </si>
  <si>
    <t>&gt;2,9</t>
  </si>
  <si>
    <t>2,9-1,3</t>
  </si>
  <si>
    <t>&lt;1,3</t>
  </si>
  <si>
    <t>&gt;5</t>
  </si>
  <si>
    <t>5-2,9</t>
  </si>
  <si>
    <t>&lt;2,9</t>
  </si>
  <si>
    <t>&lt;3</t>
  </si>
  <si>
    <t>3,0-9,0</t>
  </si>
  <si>
    <t>&gt;9</t>
  </si>
  <si>
    <t>&lt;4</t>
  </si>
  <si>
    <t>4,0-10,0</t>
  </si>
  <si>
    <t>&gt;10</t>
  </si>
  <si>
    <t>&lt;5</t>
  </si>
  <si>
    <t>5,0-30</t>
  </si>
  <si>
    <t>&gt;30</t>
  </si>
  <si>
    <t>&lt;1,5</t>
  </si>
  <si>
    <t>1,5-8,5</t>
  </si>
  <si>
    <t>&gt;8,5</t>
  </si>
  <si>
    <t>6,5-8,4</t>
  </si>
  <si>
    <t>Fuente: Ayers y Westcot 1985. Manual 29 FAO</t>
  </si>
  <si>
    <t>Criterios para evaluar la calidad del agua para riego</t>
  </si>
  <si>
    <t>Adaptada de Suárez (1981)</t>
  </si>
  <si>
    <t>(PCO2) 0,0007 atmósferas.</t>
  </si>
  <si>
    <t>Cax.HCO3.Ca reportados en meq/lt</t>
  </si>
  <si>
    <t>Cea en Ds/m</t>
  </si>
  <si>
    <t>HCO3/Ca</t>
  </si>
  <si>
    <t xml:space="preserve">Boro </t>
  </si>
  <si>
    <t>Cax para Fórmula Suárez (Por Tabla)</t>
  </si>
  <si>
    <t>Resultados analíticos</t>
  </si>
  <si>
    <t>A. Resultados analíticos del Laboratorio:</t>
  </si>
  <si>
    <t>B. Determinaciones por fórmulas, tablas y nomogramas:</t>
  </si>
  <si>
    <t>C. Evaluación de calidad según Normas FAO</t>
  </si>
  <si>
    <t>TABLA NORMAS FAO</t>
  </si>
  <si>
    <t>Sales totales (mg/lt) TDS</t>
  </si>
  <si>
    <t xml:space="preserve"> Resultados analíticos y calculados</t>
  </si>
  <si>
    <t>AGUA ANALIZADA</t>
  </si>
  <si>
    <t>mmol(+)/L</t>
  </si>
  <si>
    <t>mg/lt  (ppm)</t>
  </si>
  <si>
    <t>Dureza total (G.H.F)</t>
  </si>
  <si>
    <t xml:space="preserve">Toxicidad de iones específicos: </t>
  </si>
  <si>
    <t>NINGUNO</t>
  </si>
  <si>
    <t>C.E a 25°C(dS/m)</t>
  </si>
  <si>
    <t>dS/m</t>
  </si>
  <si>
    <t>Riego por aspersión mmol(+)/L Na</t>
  </si>
  <si>
    <t>Riego superficial mmol(-)/L Cl</t>
  </si>
  <si>
    <t>Riego por aspersión mmol(-)/L Cl</t>
  </si>
  <si>
    <t>mmol(-)/L</t>
  </si>
  <si>
    <t>mg/lt (ppm)</t>
  </si>
  <si>
    <t>Diferencia entre ∑cationes y ∑aniones</t>
  </si>
  <si>
    <t>Nivel de referencia</t>
  </si>
  <si>
    <t>Cercano a 0</t>
  </si>
  <si>
    <t>Cercano a 100</t>
  </si>
  <si>
    <t>Cociente de C.E/∑cationes*</t>
  </si>
  <si>
    <t>Cercano a 0,64</t>
  </si>
  <si>
    <t>Cociente de TDS/∑cationes</t>
  </si>
  <si>
    <t>Cercano a 64</t>
  </si>
  <si>
    <r>
      <t>C.E a 25°C(</t>
    </r>
    <r>
      <rPr>
        <sz val="9"/>
        <rFont val="Calibri"/>
        <family val="2"/>
      </rPr>
      <t>µ</t>
    </r>
    <r>
      <rPr>
        <sz val="9"/>
        <rFont val="Arial"/>
        <family val="2"/>
      </rPr>
      <t>S/cm)</t>
    </r>
  </si>
  <si>
    <r>
      <t xml:space="preserve">Conductividad eléctrica agua </t>
    </r>
    <r>
      <rPr>
        <b/>
        <sz val="9"/>
        <rFont val="Arial"/>
        <family val="2"/>
      </rPr>
      <t>Cea</t>
    </r>
  </si>
  <si>
    <r>
      <t xml:space="preserve">Total de sólidos disueltos </t>
    </r>
    <r>
      <rPr>
        <b/>
        <sz val="9"/>
        <rFont val="Arial"/>
        <family val="2"/>
      </rPr>
      <t>TDS</t>
    </r>
  </si>
  <si>
    <t>Estado del análisis:</t>
  </si>
  <si>
    <t>APROBADO</t>
  </si>
  <si>
    <t>Punto de control 1</t>
  </si>
  <si>
    <t>Punto de control 2</t>
  </si>
  <si>
    <t>Punto de control 3</t>
  </si>
  <si>
    <t>* Esta relación puede bajar hasta 80 para aguas con bicarbonatos o sulfatos y con Ca y Mg altos; para aguas con cloruros y rica en Na, puede llegar hasta 110</t>
  </si>
  <si>
    <t>Cociente de TDS/C.E</t>
  </si>
  <si>
    <t>Cauca</t>
  </si>
  <si>
    <t>Frutales</t>
  </si>
  <si>
    <t>Instrucciones Diligenciamiento</t>
  </si>
  <si>
    <t>A continuación se presentan algunas consideraciones especiales a tener en cuenta en su diligenciamiento:</t>
  </si>
  <si>
    <t>coherencia, en un archivo nuevo que no haya sido utilizado para otros análisis</t>
  </si>
  <si>
    <t>no diligenciar</t>
  </si>
  <si>
    <t>diligenciar</t>
  </si>
  <si>
    <t>Nº Solicitud:</t>
  </si>
  <si>
    <t>Nº Laboratorio:</t>
  </si>
  <si>
    <t>D. Clasificación del agua de riego según normas Riverside</t>
  </si>
  <si>
    <r>
      <t>C.E a 25°C(</t>
    </r>
    <r>
      <rPr>
        <sz val="9"/>
        <rFont val="Calibri"/>
        <family val="2"/>
      </rPr>
      <t>µ</t>
    </r>
    <r>
      <rPr>
        <sz val="9"/>
        <rFont val="Arial"/>
        <family val="2"/>
      </rPr>
      <t>S/cm):</t>
    </r>
  </si>
  <si>
    <t>R.A.S.Fórmula Richards (calculado):</t>
  </si>
  <si>
    <t>R.A.S ajust. Fórmula García</t>
  </si>
  <si>
    <t>2781_1</t>
  </si>
  <si>
    <t>MQ1-28412</t>
  </si>
  <si>
    <t>Piedra de Moler</t>
  </si>
  <si>
    <t>El Bordo</t>
  </si>
  <si>
    <t>N/A</t>
  </si>
  <si>
    <t>Asume como fuente de Calcio en el suelo, el carbonato de calcio ó silicatos, no precipitación de Mg y una presión parcial de CO2 cerca de la superficie del suelo de</t>
  </si>
  <si>
    <t>LIGERA A MODERADA</t>
  </si>
  <si>
    <t>C2S1</t>
  </si>
  <si>
    <t>Salinidad del agua aplicada dS/m</t>
  </si>
  <si>
    <t>El módulo consta de 9 pestañas que se describen así:</t>
  </si>
  <si>
    <r>
      <t xml:space="preserve">ANÁLISIS DE AGUA PARA RIEGO (W-01)
</t>
    </r>
    <r>
      <rPr>
        <sz val="9"/>
        <rFont val="Arial"/>
        <family val="2"/>
      </rPr>
      <t>GESTIÓN AGROLÓGICA</t>
    </r>
  </si>
  <si>
    <t>INSTRUCCIONES DE DILIGENCIAMIENTO
ANÁLISIS DE AGUA PARA RIEGO (W-01)</t>
  </si>
  <si>
    <t>2. Pestaña con instrucciones de diligenciamiento</t>
  </si>
  <si>
    <t>3. Pestaña con ejemplo práctico de manejo de la hoja de cálculo</t>
  </si>
  <si>
    <t>Ejemplo de diligenciamiento</t>
  </si>
  <si>
    <r>
      <rPr>
        <b/>
        <sz val="10"/>
        <color indexed="8"/>
        <rFont val="Arial"/>
        <family val="2"/>
      </rPr>
      <t>1. INICIO</t>
    </r>
    <r>
      <rPr>
        <sz val="10"/>
        <rFont val="Arial"/>
        <family val="2"/>
      </rPr>
      <t xml:space="preserve">: Es recomendable descargar siempre la versión oficial del SGI. Empezar el diligenciamiento de un nuevo análisis de </t>
    </r>
  </si>
  <si>
    <t>2. DILIGENCIAMIENTO MANUAL</t>
  </si>
  <si>
    <t>Ingrese los datos del informe al que se le va a efectuar el análisis de coherencia Nº Solicitud, Nº Laboratorio, Fecha, Finca, Vereda, Municipio, Departamento, Cultivo, Asistente Técnico.</t>
  </si>
  <si>
    <t>NO diligencie los campos que no tengan sus celdas de color azul.</t>
  </si>
  <si>
    <t>Total:</t>
  </si>
  <si>
    <r>
      <t xml:space="preserve">4. EJEMPLO DILIGENCIADO: </t>
    </r>
    <r>
      <rPr>
        <sz val="10"/>
        <rFont val="Arial"/>
        <family val="2"/>
      </rPr>
      <t>En esta pestaña se presenta un ejemplo práctico con datos analíticos ya ingresados al formato.</t>
    </r>
  </si>
  <si>
    <r>
      <rPr>
        <b/>
        <sz val="10"/>
        <color indexed="8"/>
        <rFont val="Arial"/>
        <family val="2"/>
      </rPr>
      <t>3. DILIGENCIAMIENTO AUTOMÁTICO</t>
    </r>
    <r>
      <rPr>
        <sz val="10"/>
        <rFont val="Arial"/>
        <family val="2"/>
      </rPr>
      <t>: los campos cuyas celdas están en color blanco, corresponden a información que se diligencia automáticamente (campos formulados)</t>
    </r>
  </si>
  <si>
    <t>Dureza total (G.H.F): En este campo se calcula automáticamente la dureza total por el sistema G.H.F. o grados hidrométricos franceses, y se  puede expresar en mg/lt de CaCO3 equivalente y en el campo.</t>
  </si>
  <si>
    <t>R.A.S.Fórmula Richards: Este campo se calcula automáticamente utilizando la fórmula tradicional para hallar el R.A.S., utilizada por el L.N.S. Su limitación está basada en que no consideran los cambios en la solubilidad del Ca en la solución del suelo, después del riego. Este valor también se puede hallar en forma manual, utilizando el nomograma de la pestaña "R.A.S. fórmula Richards", confrontando Ca + Mg y Na; este mismo nomograma puede arrojar el P.S.I.</t>
  </si>
  <si>
    <t>El campo Cax para Fórmula Suárez (Por Tabla): Es la concentración esperada de Ca, cercana a la superficie del agua del suelo, luego de un riego con una relación dada HCO3/Ca y de una C.E del agua dada. Este valor se determina en la tabla Cax (pestaña Tabla Cax), y se encuentra confrontando la C.E en dS/m y el contenido de bicarbonatos (HCO3). Al colocar el valor hallado en este campo, en forma automática se tiene el valor de la R.A.S. ajustada por la fórmula de Suárez.</t>
  </si>
  <si>
    <t>HCO3/Ca: Este campo calcula automáticamente la relación Bicarbonatos/Calcio, que junto con la C.E en dS/m sirve para determinar el Cax (Ver la pestaña "Tabla Cax")</t>
  </si>
  <si>
    <t>R.A.S ajust. Fórmula García: Este campo se calcula automáticamente, García sugiere este ajuste de la RAS de Richards, lo que obvia la utilización del Cax</t>
  </si>
  <si>
    <t>E. Diagnóstico y Recomendaciones:</t>
  </si>
  <si>
    <t>F. Análisis de coherencia de la determinación analítica  W-01( Aguas de riego)</t>
  </si>
  <si>
    <t>Resultados analíticos y calculados: En esta columna se diligencian automáticamente los resultados analíticos efectuados tanto por determinación como por cálculo</t>
  </si>
  <si>
    <t>Campo "Grado de restricción en el uso": Con base a los resultados de la columna de la izquierda titulada "Resultados analíticos y calculados, y a la Tabla de Normas FAO, califique el grado de restricción de uso que puede ser:
- Ninguno
- Ligero a Moderado
- Severo
Consigne el resultado en los campos azules de la columna "Grado de restricción en el uso"</t>
  </si>
  <si>
    <t>D. Clasificación del agua de riego según normas Riverside: en el campo azul la clasificación se efectúa en forma manual, utilizando los resultados de C.E en µS/cm y RAS y confrontándolos en el nomograma contenido en la pestaña " Nomograma de clasificación Riverside"</t>
  </si>
  <si>
    <t>Punto de control 1: establece la diferencia entre la suma de cationes y la suma de aniones, cuyo nivel de referencia debe ser cercano a 0</t>
  </si>
  <si>
    <t>Punto de control 2: establece el cociente de la C.E/∑cationes, y cuyo nivel de referencia debe ser cercano a 100</t>
  </si>
  <si>
    <t xml:space="preserve">Punto de control 3: establece el cociente entre el total de sólidos solubles y la C.E, y cuyo nivel de referencia debe ser cercano a 0,64 </t>
  </si>
  <si>
    <t>Punto de control 4</t>
  </si>
  <si>
    <t>Punto de control 4: establece el cociente entre el total de sólidos solubles y la suma de cationes, cuyo nivel de referencia debe ser cercano a 64</t>
  </si>
  <si>
    <t>Estado del análisis: Coloque en este campo si es APROBADO o RECHAZADO, según los resultados del análisis de coherencia.</t>
  </si>
  <si>
    <t>Ligera a Moderada</t>
  </si>
  <si>
    <t>Diagrama para determinar el RAS de las aguas de riego y para estimar el valor correspondiente del PSI del suelo en equilibrio con el agua</t>
  </si>
  <si>
    <t>Fuente: Richards L.A. (1974).</t>
  </si>
  <si>
    <t>Normas de Riverside para evaluar la calidad de las aguas de riego ( U.S Soil Salinity Laboratory)</t>
  </si>
  <si>
    <t>4. Pestaña criterios para evaluar la calidad del agua para riego</t>
  </si>
  <si>
    <t>5. Pestaña diagrama para determinar el RAS de las aguas de riego y para estimar el valor correspondiente del PSI del suelo en equilibrio con el agua. Richards</t>
  </si>
  <si>
    <t>6. Pestaña normas de Riverside para evaluar la calidad de las aguas de riego ( U.S Soil Salinity Laboratory)</t>
  </si>
  <si>
    <t>7. Pestaña clasificación normas Riverside</t>
  </si>
  <si>
    <t>TIPOS</t>
  </si>
  <si>
    <t>CALIDAD Y NORMAS DE USO</t>
  </si>
  <si>
    <t xml:space="preserve">Clasificación Normas de Riverside </t>
  </si>
  <si>
    <r>
      <t>C</t>
    </r>
    <r>
      <rPr>
        <vertAlign val="subscript"/>
        <sz val="10"/>
        <rFont val="Arial"/>
        <family val="2"/>
      </rPr>
      <t>1</t>
    </r>
  </si>
  <si>
    <r>
      <t>C</t>
    </r>
    <r>
      <rPr>
        <vertAlign val="subscript"/>
        <sz val="10"/>
        <rFont val="Arial"/>
        <family val="2"/>
      </rPr>
      <t>2</t>
    </r>
  </si>
  <si>
    <r>
      <t>C</t>
    </r>
    <r>
      <rPr>
        <vertAlign val="subscript"/>
        <sz val="10"/>
        <rFont val="Arial"/>
        <family val="2"/>
      </rPr>
      <t>3</t>
    </r>
  </si>
  <si>
    <r>
      <t>C</t>
    </r>
    <r>
      <rPr>
        <vertAlign val="subscript"/>
        <sz val="10"/>
        <rFont val="Arial"/>
        <family val="2"/>
      </rPr>
      <t>4</t>
    </r>
  </si>
  <si>
    <r>
      <t>C</t>
    </r>
    <r>
      <rPr>
        <vertAlign val="subscript"/>
        <sz val="10"/>
        <rFont val="Arial"/>
        <family val="2"/>
      </rPr>
      <t>5</t>
    </r>
  </si>
  <si>
    <r>
      <t>C</t>
    </r>
    <r>
      <rPr>
        <vertAlign val="subscript"/>
        <sz val="10"/>
        <rFont val="Arial"/>
        <family val="2"/>
      </rPr>
      <t>6</t>
    </r>
  </si>
  <si>
    <r>
      <t>S</t>
    </r>
    <r>
      <rPr>
        <vertAlign val="subscript"/>
        <sz val="10"/>
        <rFont val="Arial"/>
        <family val="2"/>
      </rPr>
      <t>1</t>
    </r>
  </si>
  <si>
    <r>
      <t>S</t>
    </r>
    <r>
      <rPr>
        <vertAlign val="subscript"/>
        <sz val="10"/>
        <rFont val="Arial"/>
        <family val="2"/>
      </rPr>
      <t>2</t>
    </r>
  </si>
  <si>
    <r>
      <t>S</t>
    </r>
    <r>
      <rPr>
        <vertAlign val="subscript"/>
        <sz val="10"/>
        <rFont val="Arial"/>
        <family val="2"/>
      </rPr>
      <t>3</t>
    </r>
  </si>
  <si>
    <t>Agua de baja salinidad, apta para el riego en todos los casos. Pueden existir problemas solamente en suelos de muy baja permeabilidad</t>
  </si>
  <si>
    <r>
      <t>S</t>
    </r>
    <r>
      <rPr>
        <vertAlign val="subscript"/>
        <sz val="10"/>
        <rFont val="Arial"/>
        <family val="2"/>
      </rPr>
      <t>4</t>
    </r>
    <r>
      <rPr>
        <sz val="10"/>
        <rFont val="Arial"/>
      </rPr>
      <t/>
    </r>
  </si>
  <si>
    <t>Agua de salinidad media, apta para riego. En ciertos casos puede ser necesario emplear volúmenes de agua en exceso y utilizar cultivos tolerantes a la salinidad.</t>
  </si>
  <si>
    <t>Agua de salinidad alta que puede utilizarse para el riego en suelos con buen drenaje, empleando volúmenes de agua en exceso para lavar el suelo y utilizando cultivos tolerantes a la salinidad.</t>
  </si>
  <si>
    <t>Agua de salinidad muy alta que en muchos casos no es apta para riego. Sólo debe usarse en suelos muy permeables y con buen drenaje, empleando volúmenes en exceso para lavar las sales del suelo y utilizando cultivos muy tolerantes a la salinidad.</t>
  </si>
  <si>
    <t>Agua de salinidad excesiva, no aconsejable para riego.</t>
  </si>
  <si>
    <t>Agua con bajo contenido en sodio, apta para el riego en la mayoría de los casos. Sin embargo, pueden presentarse problemas con cultivos muy sensibles al sodio.</t>
  </si>
  <si>
    <t>Agua con contenido medio de sodio, y por lo tanto, con cierto peligro de acumulación de sodio en el suelo, especialmente en suelos de textura fina (arcillosos y franco-arcillosos) y de baja permeabilidad. Deben vigilarse las condiciones físicas del suelo y especialmente el nivel de sodio cambiable del suelo, corrigiendo en caso de ser necesario.</t>
  </si>
  <si>
    <t>Agua con alto contenido de sodio y gran peligro de acumulación del sodio en el suelo. Son aconsejables aportaciones de materia orgánica y el empleo de yeso para corregir el posible exceso de sodio en el suelo. También se requiere un buen drenaje y el empleo de volúmenes copiosos de riego.</t>
  </si>
  <si>
    <t xml:space="preserve">Agua con contenido muy alto de sodio. No es aconsejable para el riego en general, excepto en caso de baja salinidad y tomando todas las precauciones apuntadas. </t>
  </si>
  <si>
    <t xml:space="preserve">             CE
HCO3/Ca</t>
  </si>
  <si>
    <t>9. Pestaña clasificación permeabilidad del suelo</t>
  </si>
  <si>
    <t>Clasificación permeabilidad suelo</t>
  </si>
  <si>
    <t>Clasificación de las aguas de riego basada en el riesgo de salinidad. Fuente: Cánovas (1986)</t>
  </si>
  <si>
    <t>Clasificación de las aguas de riego basada en el riesgo de sodio</t>
  </si>
  <si>
    <t>R.A.S.Fórmula Richards (Por normograma)</t>
  </si>
  <si>
    <t>(pk2-pKc) según tabla</t>
  </si>
  <si>
    <t>Ca+Mg</t>
  </si>
  <si>
    <t>p(Ca+Mg) según tabla</t>
  </si>
  <si>
    <t>CO3-+HCO3-</t>
  </si>
  <si>
    <t>p(AIK) según tabla</t>
  </si>
  <si>
    <t>pHc</t>
  </si>
  <si>
    <t>Ca+Mg+Na meq/lt</t>
  </si>
  <si>
    <t>R.A.S.ajust.Fórmula Bower et.al</t>
  </si>
  <si>
    <t xml:space="preserve">8. Pestaña concentración de Calcio (Cax) que se espera permanezca en el agua del suelo cercana a la superficie después de un riego con agua de una relación HCO3/Ca dada y de Cea conocida </t>
  </si>
  <si>
    <t xml:space="preserve">Concentración de Calcio (Cax) que se espera permanezca en el agua del suelo cercana a la superficie después de un riego con agua de una relación HCO3/Ca dada y de Cea conocida </t>
  </si>
  <si>
    <t xml:space="preserve">Diana Carolina Oviedo </t>
  </si>
  <si>
    <t>1. Pestaña donde se encuentra la hoja de cálculo maestra (HCM), en la cual se deben introducir los datos del informe</t>
  </si>
  <si>
    <t>Formato</t>
  </si>
  <si>
    <t>Tabla Normas FAO: Contiene los problemas potenciales que puede presentar el agua de riego y su calificación dada en niveles críticos y/o rangos de suficiencia, así como los grados de restricción en el uso.</t>
  </si>
  <si>
    <t>E. Diagnóstico y Recomendaciones: en el campo azul se consigan el diagnóstico y recomendaciones del agua de riego, de acuerdo a la calificación dada en base al sistema adoptado por el Laboratorio de Salinidad de los Estados Unidos de América, Riverside, California  (Manual Nº60). Ver pestaña " Clasificación Normas Riverside"</t>
  </si>
  <si>
    <t>R.A.S.ajust.Fórmula Suárez: Este campo calcula automáticamente la R.A.S. ajustada de Suárez, tiene en cuenta  la dinámica del Ca y los bicarbonatos en la solución del suelo, después de un riego, y los consecuentes procesos de precipitación y/o dilución que se puedan presentar.</t>
  </si>
  <si>
    <t>C2S1: Agua de salinidad media apta para el riego. En ciertos casos puede ser necesario emplear volúmenes de agua en exceso y utilizar cultivos tolerantes a la salinidad. En suelos arcillosos existe un riesgo ligero a moderado de salinización por baja infiltración. Agua con bajo contenido de sodio, apta para el riego en todos los casos; sin embargo pueden presentarse problemas con cultivos sensibles al sodio. El contenido de bicarbonatos genera un grado de restricción ligero a moderado. Su grado de dureza es muy duro.</t>
  </si>
  <si>
    <t>Fuente: Blasco y de la Rubia (Laboratorio de suelos IRYDA.1973)</t>
  </si>
  <si>
    <t>Agua de salinidad excesiva, que sólo debe emplearse en casos muy contados, extremando todas las precauciones apuntadas anteriormente.</t>
  </si>
  <si>
    <t>FO-AGR-PC01-01  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</si>
</sst>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19" x14ac:knownFonts="1">
    <font>
      <sz val="10"/>
      <name val="Arial"/>
    </font>
    <font>
      <sz val="8"/>
      <name val="Arial"/>
      <family val="2"/>
    </font>
    <font>
      <b/>
      <sz val="10"/>
      <name val="Arial"/>
      <family val="2"/>
    </font>
    <font>
      <b/>
      <u/>
      <sz val="10"/>
      <name val="Arial"/>
      <family val="2"/>
    </font>
    <font>
      <sz val="10"/>
      <name val="Arial"/>
      <family val="2"/>
    </font>
    <font>
      <b/>
      <sz val="9"/>
      <name val="Arial"/>
      <family val="2"/>
    </font>
    <font>
      <sz val="9"/>
      <name val="Arial"/>
      <family val="2"/>
    </font>
    <font>
      <b/>
      <u/>
      <sz val="9"/>
      <name val="Arial"/>
      <family val="2"/>
    </font>
    <font>
      <sz val="9"/>
      <name val="Calibri"/>
      <family val="2"/>
    </font>
    <font>
      <b/>
      <sz val="9"/>
      <color indexed="10"/>
      <name val="Arial"/>
      <family val="2"/>
    </font>
    <font>
      <b/>
      <sz val="10"/>
      <color indexed="8"/>
      <name val="Arial"/>
      <family val="2"/>
    </font>
    <font>
      <sz val="10"/>
      <color indexed="8"/>
      <name val="Arial"/>
      <family val="2"/>
    </font>
    <font>
      <vertAlign val="subscript"/>
      <sz val="10"/>
      <name val="Arial"/>
      <family val="2"/>
    </font>
    <font>
      <b/>
      <sz val="9"/>
      <color theme="9" tint="-0.499984740745262"/>
      <name val="Arial"/>
      <family val="2"/>
    </font>
    <font>
      <sz val="10"/>
      <color theme="1"/>
      <name val="Arial"/>
      <family val="2"/>
    </font>
    <font>
      <b/>
      <sz val="10"/>
      <color theme="1"/>
      <name val="Arial"/>
      <family val="2"/>
    </font>
    <font>
      <b/>
      <sz val="10"/>
      <color rgb="FF00B050"/>
      <name val="Arial"/>
      <family val="2"/>
    </font>
    <font>
      <sz val="10"/>
      <color theme="0"/>
      <name val="Arial"/>
      <family val="2"/>
    </font>
    <font>
      <sz val="7"/>
      <name val="Arial"/>
      <family val="2"/>
    </font>
  </fonts>
  <fills count="9">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s>
  <borders count="40">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38">
    <xf numFmtId="0" fontId="0" fillId="0" borderId="0" xfId="0"/>
    <xf numFmtId="0" fontId="0" fillId="0" borderId="0" xfId="0" applyAlignment="1">
      <alignment horizontal="left"/>
    </xf>
    <xf numFmtId="16" fontId="0" fillId="0" borderId="0" xfId="0" applyNumberFormat="1"/>
    <xf numFmtId="0" fontId="3" fillId="0" borderId="0" xfId="0" applyFont="1" applyAlignment="1">
      <alignment horizontal="center"/>
    </xf>
    <xf numFmtId="0" fontId="0" fillId="0" borderId="1" xfId="0" applyBorder="1"/>
    <xf numFmtId="0" fontId="0" fillId="0" borderId="2" xfId="0" applyBorder="1"/>
    <xf numFmtId="0" fontId="0" fillId="0" borderId="2" xfId="0" applyBorder="1" applyAlignment="1">
      <alignment horizontal="right"/>
    </xf>
    <xf numFmtId="0" fontId="0" fillId="0" borderId="2" xfId="0" applyBorder="1" applyAlignment="1">
      <alignment horizontal="left"/>
    </xf>
    <xf numFmtId="0" fontId="0" fillId="0" borderId="3" xfId="0" applyBorder="1"/>
    <xf numFmtId="0" fontId="0" fillId="0" borderId="2"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2" fillId="0" borderId="2" xfId="0" applyFont="1" applyBorder="1" applyAlignment="1">
      <alignment horizontal="center"/>
    </xf>
    <xf numFmtId="16" fontId="0" fillId="0" borderId="0" xfId="0" applyNumberFormat="1" applyAlignment="1">
      <alignment horizontal="center"/>
    </xf>
    <xf numFmtId="16" fontId="0" fillId="0" borderId="4" xfId="0" applyNumberFormat="1" applyBorder="1" applyAlignment="1">
      <alignment horizontal="center"/>
    </xf>
    <xf numFmtId="17" fontId="0" fillId="0" borderId="0" xfId="0" applyNumberFormat="1" applyAlignment="1">
      <alignment horizontal="center"/>
    </xf>
    <xf numFmtId="0" fontId="0" fillId="0" borderId="5" xfId="0" applyBorder="1" applyAlignment="1">
      <alignment horizontal="center"/>
    </xf>
    <xf numFmtId="0" fontId="0" fillId="0" borderId="6" xfId="0" applyBorder="1" applyAlignment="1">
      <alignment horizontal="center"/>
    </xf>
    <xf numFmtId="0" fontId="2" fillId="0" borderId="0" xfId="0" applyFont="1" applyAlignment="1">
      <alignment horizontal="left"/>
    </xf>
    <xf numFmtId="0" fontId="5" fillId="0" borderId="0" xfId="0" applyFont="1"/>
    <xf numFmtId="0" fontId="6" fillId="0" borderId="0" xfId="0" applyFont="1"/>
    <xf numFmtId="0" fontId="7" fillId="0" borderId="0" xfId="0" applyFont="1" applyAlignment="1">
      <alignment wrapText="1"/>
    </xf>
    <xf numFmtId="0" fontId="7" fillId="0" borderId="0" xfId="0" applyFont="1"/>
    <xf numFmtId="0" fontId="5" fillId="0" borderId="0" xfId="0" applyFont="1" applyAlignment="1">
      <alignment horizontal="left"/>
    </xf>
    <xf numFmtId="0" fontId="7" fillId="0" borderId="0" xfId="0" applyFont="1" applyAlignment="1">
      <alignment horizontal="left"/>
    </xf>
    <xf numFmtId="0" fontId="6" fillId="0" borderId="0" xfId="0" applyFont="1" applyAlignment="1">
      <alignment horizontal="center"/>
    </xf>
    <xf numFmtId="0" fontId="6" fillId="2" borderId="7" xfId="0" applyFont="1" applyFill="1" applyBorder="1" applyAlignment="1">
      <alignment horizontal="center"/>
    </xf>
    <xf numFmtId="0" fontId="6" fillId="0" borderId="0" xfId="0" applyFont="1" applyAlignment="1">
      <alignment horizontal="left"/>
    </xf>
    <xf numFmtId="0" fontId="6" fillId="0" borderId="8" xfId="0" applyFont="1" applyBorder="1" applyAlignment="1">
      <alignment horizontal="right"/>
    </xf>
    <xf numFmtId="2" fontId="6" fillId="0" borderId="7" xfId="0" applyNumberFormat="1" applyFont="1" applyBorder="1" applyAlignment="1">
      <alignment horizontal="center"/>
    </xf>
    <xf numFmtId="0" fontId="6" fillId="0" borderId="7" xfId="0" applyFont="1" applyBorder="1" applyAlignment="1">
      <alignment horizontal="center"/>
    </xf>
    <xf numFmtId="0" fontId="6" fillId="0" borderId="2" xfId="0" applyFont="1" applyBorder="1"/>
    <xf numFmtId="0" fontId="6" fillId="0" borderId="4" xfId="0" applyFont="1" applyBorder="1"/>
    <xf numFmtId="0" fontId="6" fillId="0" borderId="4" xfId="0" applyFont="1" applyBorder="1" applyAlignment="1">
      <alignment horizontal="center"/>
    </xf>
    <xf numFmtId="0" fontId="5" fillId="0" borderId="0" xfId="0" applyFont="1" applyAlignment="1">
      <alignment horizontal="center"/>
    </xf>
    <xf numFmtId="0" fontId="6" fillId="0" borderId="2" xfId="0" applyFont="1" applyBorder="1" applyAlignment="1">
      <alignment horizontal="center"/>
    </xf>
    <xf numFmtId="0" fontId="9" fillId="0" borderId="4" xfId="0" applyFont="1" applyBorder="1"/>
    <xf numFmtId="2" fontId="6" fillId="0" borderId="2" xfId="0" applyNumberFormat="1" applyFont="1" applyBorder="1" applyAlignment="1">
      <alignment horizontal="center"/>
    </xf>
    <xf numFmtId="0" fontId="6" fillId="0" borderId="0" xfId="0" applyFont="1" applyAlignment="1">
      <alignment horizontal="right"/>
    </xf>
    <xf numFmtId="0" fontId="9" fillId="2" borderId="9" xfId="0" applyFont="1" applyFill="1" applyBorder="1"/>
    <xf numFmtId="16" fontId="6" fillId="0" borderId="0" xfId="0" applyNumberFormat="1" applyFont="1" applyAlignment="1">
      <alignment horizontal="center"/>
    </xf>
    <xf numFmtId="16" fontId="6" fillId="0" borderId="4" xfId="0" applyNumberFormat="1" applyFont="1" applyBorder="1" applyAlignment="1">
      <alignment horizontal="center"/>
    </xf>
    <xf numFmtId="17" fontId="6" fillId="0" borderId="0" xfId="0" applyNumberFormat="1" applyFont="1" applyAlignment="1">
      <alignment horizontal="center"/>
    </xf>
    <xf numFmtId="0" fontId="6" fillId="0" borderId="3" xfId="0" applyFont="1" applyBorder="1" applyAlignment="1">
      <alignment horizontal="center"/>
    </xf>
    <xf numFmtId="0" fontId="6" fillId="0" borderId="6" xfId="0" applyFont="1" applyBorder="1"/>
    <xf numFmtId="0" fontId="6" fillId="0" borderId="5" xfId="0" applyFont="1" applyBorder="1"/>
    <xf numFmtId="0" fontId="6" fillId="0" borderId="5" xfId="0" applyFont="1" applyBorder="1" applyAlignment="1">
      <alignment horizontal="center"/>
    </xf>
    <xf numFmtId="0" fontId="6" fillId="0" borderId="6" xfId="0" applyFont="1" applyBorder="1" applyAlignment="1">
      <alignment horizontal="center"/>
    </xf>
    <xf numFmtId="164" fontId="6" fillId="0" borderId="10" xfId="0" applyNumberFormat="1" applyFont="1" applyBorder="1" applyAlignment="1">
      <alignment horizontal="center"/>
    </xf>
    <xf numFmtId="0" fontId="13" fillId="2" borderId="9" xfId="0" applyFont="1" applyFill="1" applyBorder="1" applyAlignment="1">
      <alignment horizontal="center"/>
    </xf>
    <xf numFmtId="0" fontId="0" fillId="0" borderId="4" xfId="0" applyBorder="1"/>
    <xf numFmtId="0" fontId="4" fillId="0" borderId="10" xfId="0" applyFont="1" applyBorder="1"/>
    <xf numFmtId="0" fontId="4" fillId="0" borderId="11" xfId="0" applyFont="1" applyBorder="1"/>
    <xf numFmtId="0" fontId="2" fillId="0" borderId="10" xfId="0" applyFont="1" applyBorder="1"/>
    <xf numFmtId="2" fontId="6" fillId="0" borderId="7" xfId="0" applyNumberFormat="1" applyFont="1" applyBorder="1" applyAlignment="1">
      <alignment horizontal="center" vertical="center"/>
    </xf>
    <xf numFmtId="0" fontId="5" fillId="3" borderId="7" xfId="0" applyFont="1" applyFill="1" applyBorder="1" applyAlignment="1">
      <alignment horizontal="center" vertical="center"/>
    </xf>
    <xf numFmtId="0" fontId="5" fillId="0" borderId="7" xfId="0" applyFont="1" applyBorder="1"/>
    <xf numFmtId="0" fontId="4" fillId="0" borderId="0" xfId="0" applyFont="1"/>
    <xf numFmtId="0" fontId="4" fillId="0" borderId="12" xfId="0" applyFont="1" applyBorder="1"/>
    <xf numFmtId="0" fontId="4" fillId="0" borderId="13" xfId="0" applyFont="1" applyBorder="1"/>
    <xf numFmtId="0" fontId="4" fillId="0" borderId="14" xfId="0" applyFont="1" applyBorder="1"/>
    <xf numFmtId="0" fontId="4" fillId="0" borderId="0" xfId="0" applyFont="1" applyAlignment="1">
      <alignment horizontal="center"/>
    </xf>
    <xf numFmtId="0" fontId="4" fillId="0" borderId="15" xfId="0" applyFont="1" applyBorder="1"/>
    <xf numFmtId="0" fontId="4" fillId="0" borderId="16" xfId="0" applyFont="1" applyBorder="1"/>
    <xf numFmtId="0" fontId="4" fillId="0" borderId="17" xfId="0" applyFont="1" applyBorder="1"/>
    <xf numFmtId="2" fontId="4" fillId="0" borderId="7" xfId="0" applyNumberFormat="1" applyFont="1" applyBorder="1" applyAlignment="1">
      <alignment horizontal="center"/>
    </xf>
    <xf numFmtId="164" fontId="4" fillId="2" borderId="7" xfId="0" applyNumberFormat="1" applyFont="1" applyFill="1" applyBorder="1" applyAlignment="1">
      <alignment horizontal="center"/>
    </xf>
    <xf numFmtId="2" fontId="4" fillId="0" borderId="0" xfId="0" applyNumberFormat="1" applyFont="1" applyAlignment="1">
      <alignment horizontal="center"/>
    </xf>
    <xf numFmtId="164" fontId="4" fillId="0" borderId="0" xfId="0" applyNumberFormat="1" applyFont="1" applyAlignment="1">
      <alignment horizontal="center"/>
    </xf>
    <xf numFmtId="0" fontId="4" fillId="0" borderId="7" xfId="0" applyFont="1" applyBorder="1" applyAlignment="1">
      <alignment horizontal="left"/>
    </xf>
    <xf numFmtId="0" fontId="4" fillId="0" borderId="7" xfId="0" applyFont="1" applyBorder="1" applyAlignment="1">
      <alignment horizontal="center"/>
    </xf>
    <xf numFmtId="165" fontId="4" fillId="0" borderId="7" xfId="0" applyNumberFormat="1" applyFont="1" applyBorder="1" applyAlignment="1">
      <alignment horizontal="center"/>
    </xf>
    <xf numFmtId="0" fontId="4" fillId="0" borderId="1" xfId="0" applyFont="1" applyBorder="1"/>
    <xf numFmtId="0" fontId="4" fillId="0" borderId="18" xfId="0" applyFont="1" applyBorder="1"/>
    <xf numFmtId="0" fontId="4" fillId="0" borderId="2" xfId="0" applyFont="1" applyBorder="1"/>
    <xf numFmtId="0" fontId="4" fillId="0" borderId="4" xfId="0" applyFont="1" applyBorder="1"/>
    <xf numFmtId="0" fontId="4" fillId="0" borderId="3" xfId="0" applyFont="1" applyBorder="1"/>
    <xf numFmtId="0" fontId="4" fillId="0" borderId="5" xfId="0" applyFont="1" applyBorder="1"/>
    <xf numFmtId="0" fontId="4" fillId="0" borderId="6" xfId="0" applyFont="1" applyBorder="1"/>
    <xf numFmtId="0" fontId="10" fillId="0" borderId="10" xfId="0" applyFont="1" applyBorder="1"/>
    <xf numFmtId="0" fontId="10" fillId="0" borderId="11" xfId="0" applyFont="1" applyBorder="1"/>
    <xf numFmtId="0" fontId="6" fillId="0" borderId="19" xfId="0" applyFont="1" applyBorder="1" applyAlignment="1">
      <alignment horizontal="center" vertical="center"/>
    </xf>
    <xf numFmtId="0" fontId="11" fillId="0" borderId="11" xfId="0" applyFont="1" applyBorder="1" applyAlignment="1">
      <alignment horizontal="left" vertical="center" wrapText="1"/>
    </xf>
    <xf numFmtId="0" fontId="11" fillId="0" borderId="0" xfId="0" applyFont="1" applyAlignment="1">
      <alignment horizontal="left" vertical="center" wrapText="1"/>
    </xf>
    <xf numFmtId="0" fontId="11" fillId="0" borderId="14" xfId="0" applyFont="1" applyBorder="1" applyAlignment="1">
      <alignment horizontal="left" vertical="center" wrapText="1"/>
    </xf>
    <xf numFmtId="0" fontId="5" fillId="4" borderId="7" xfId="0" applyFont="1" applyFill="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vertical="center"/>
    </xf>
    <xf numFmtId="0" fontId="6" fillId="0" borderId="0" xfId="0" applyFont="1" applyAlignment="1">
      <alignment vertical="center"/>
    </xf>
    <xf numFmtId="0" fontId="6" fillId="0" borderId="7" xfId="0" applyFont="1" applyBorder="1" applyAlignment="1">
      <alignment horizontal="left" vertical="center"/>
    </xf>
    <xf numFmtId="0" fontId="6" fillId="2" borderId="7" xfId="0" applyFont="1" applyFill="1" applyBorder="1" applyAlignment="1">
      <alignment horizontal="center" vertical="center"/>
    </xf>
    <xf numFmtId="0" fontId="5" fillId="0" borderId="0" xfId="0" applyFont="1" applyAlignment="1">
      <alignment horizontal="left" vertical="center"/>
    </xf>
    <xf numFmtId="0" fontId="6" fillId="0" borderId="0" xfId="0" applyFont="1" applyAlignment="1">
      <alignment horizontal="left" vertical="center"/>
    </xf>
    <xf numFmtId="0" fontId="6" fillId="0" borderId="20" xfId="0" applyFont="1" applyBorder="1" applyAlignment="1">
      <alignment horizontal="left" vertical="center"/>
    </xf>
    <xf numFmtId="0" fontId="6" fillId="0" borderId="20" xfId="0" applyFont="1" applyBorder="1" applyAlignment="1">
      <alignment horizontal="center" vertical="center"/>
    </xf>
    <xf numFmtId="0" fontId="5" fillId="4" borderId="20" xfId="0" applyFont="1" applyFill="1" applyBorder="1" applyAlignment="1">
      <alignment horizontal="center" vertical="center"/>
    </xf>
    <xf numFmtId="0" fontId="6" fillId="0" borderId="7" xfId="0" applyFont="1" applyBorder="1" applyAlignment="1">
      <alignment vertical="center"/>
    </xf>
    <xf numFmtId="164" fontId="6" fillId="2" borderId="7" xfId="0" applyNumberFormat="1" applyFont="1" applyFill="1" applyBorder="1" applyAlignment="1">
      <alignment horizontal="center" vertical="center"/>
    </xf>
    <xf numFmtId="0" fontId="5" fillId="0" borderId="0" xfId="0" applyFont="1" applyAlignment="1">
      <alignment vertical="center"/>
    </xf>
    <xf numFmtId="2" fontId="6" fillId="2" borderId="7" xfId="0" applyNumberFormat="1" applyFont="1" applyFill="1" applyBorder="1" applyAlignment="1">
      <alignment horizontal="center" vertical="center"/>
    </xf>
    <xf numFmtId="165" fontId="6" fillId="0" borderId="7" xfId="0" applyNumberFormat="1" applyFont="1" applyBorder="1" applyAlignment="1">
      <alignment horizontal="center" vertical="center"/>
    </xf>
    <xf numFmtId="0" fontId="6" fillId="0" borderId="7" xfId="0" applyFont="1" applyBorder="1" applyAlignment="1">
      <alignment horizontal="center" vertical="center"/>
    </xf>
    <xf numFmtId="2" fontId="6" fillId="0" borderId="0" xfId="0" applyNumberFormat="1" applyFont="1" applyAlignment="1">
      <alignment horizontal="left" vertical="center"/>
    </xf>
    <xf numFmtId="0" fontId="7" fillId="0" borderId="0" xfId="0" applyFont="1" applyAlignment="1">
      <alignment horizontal="left" vertical="center"/>
    </xf>
    <xf numFmtId="0" fontId="7" fillId="0" borderId="0" xfId="0" applyFont="1" applyAlignment="1">
      <alignment vertical="center"/>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7" fillId="0" borderId="0" xfId="0" applyFont="1" applyAlignment="1">
      <alignment horizontal="right" vertical="center"/>
    </xf>
    <xf numFmtId="2" fontId="6" fillId="5" borderId="23" xfId="0" applyNumberFormat="1" applyFont="1" applyFill="1" applyBorder="1" applyAlignment="1">
      <alignment horizontal="center" vertical="center"/>
    </xf>
    <xf numFmtId="0" fontId="6" fillId="5" borderId="24" xfId="0" applyFont="1" applyFill="1" applyBorder="1" applyAlignment="1">
      <alignment horizontal="center" vertical="center" wrapText="1"/>
    </xf>
    <xf numFmtId="0" fontId="6" fillId="5" borderId="23" xfId="0" applyFont="1" applyFill="1" applyBorder="1" applyAlignment="1">
      <alignment horizontal="center" vertical="center"/>
    </xf>
    <xf numFmtId="0" fontId="6" fillId="5" borderId="0" xfId="0" applyFont="1" applyFill="1"/>
    <xf numFmtId="0" fontId="4" fillId="4" borderId="7" xfId="0" applyFont="1" applyFill="1" applyBorder="1" applyAlignment="1">
      <alignment horizontal="center"/>
    </xf>
    <xf numFmtId="0" fontId="4" fillId="0" borderId="0" xfId="0" applyFont="1" applyAlignment="1">
      <alignment horizontal="left"/>
    </xf>
    <xf numFmtId="165" fontId="4" fillId="0" borderId="0" xfId="0" applyNumberFormat="1" applyFont="1" applyAlignment="1">
      <alignment horizontal="center"/>
    </xf>
    <xf numFmtId="0" fontId="6" fillId="5" borderId="7" xfId="0" applyFont="1" applyFill="1" applyBorder="1" applyAlignment="1">
      <alignment horizontal="left" vertical="center"/>
    </xf>
    <xf numFmtId="0" fontId="6" fillId="0" borderId="7" xfId="0" applyFont="1" applyBorder="1" applyAlignment="1">
      <alignment horizontal="righ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18" xfId="0" applyFont="1" applyBorder="1"/>
    <xf numFmtId="0" fontId="5" fillId="0" borderId="0" xfId="0" applyFont="1" applyAlignment="1">
      <alignment horizontal="center" vertical="center"/>
    </xf>
    <xf numFmtId="0" fontId="5" fillId="0" borderId="4" xfId="0" applyFont="1" applyBorder="1" applyAlignment="1">
      <alignment horizontal="center" vertical="center"/>
    </xf>
    <xf numFmtId="0" fontId="6" fillId="5" borderId="7" xfId="0" applyFont="1" applyFill="1" applyBorder="1" applyAlignment="1">
      <alignment horizontal="center"/>
    </xf>
    <xf numFmtId="14" fontId="6" fillId="5" borderId="7" xfId="0" applyNumberFormat="1" applyFont="1" applyFill="1" applyBorder="1" applyAlignment="1">
      <alignment horizontal="center"/>
    </xf>
    <xf numFmtId="164" fontId="6" fillId="0" borderId="7" xfId="0" applyNumberFormat="1" applyFont="1" applyBorder="1" applyAlignment="1">
      <alignment horizontal="center" vertical="center"/>
    </xf>
    <xf numFmtId="0" fontId="6" fillId="2" borderId="9" xfId="0" applyFont="1" applyFill="1" applyBorder="1" applyAlignment="1">
      <alignment horizontal="center"/>
    </xf>
    <xf numFmtId="0" fontId="3" fillId="0" borderId="0" xfId="0" applyFont="1" applyAlignment="1">
      <alignment vertical="center"/>
    </xf>
    <xf numFmtId="0" fontId="0" fillId="0" borderId="7" xfId="0" applyBorder="1"/>
    <xf numFmtId="0" fontId="2" fillId="0" borderId="7" xfId="0" applyFont="1" applyBorder="1" applyAlignment="1">
      <alignment horizontal="center"/>
    </xf>
    <xf numFmtId="0" fontId="4" fillId="0" borderId="7" xfId="0" applyFont="1" applyBorder="1" applyAlignment="1">
      <alignment horizontal="center" vertical="center"/>
    </xf>
    <xf numFmtId="0" fontId="4" fillId="0" borderId="7" xfId="0" applyFont="1" applyBorder="1" applyAlignment="1">
      <alignment horizontal="justify" vertical="center" wrapText="1"/>
    </xf>
    <xf numFmtId="0" fontId="4" fillId="0" borderId="7" xfId="0" applyFont="1" applyBorder="1" applyAlignment="1">
      <alignment horizontal="justify" vertical="center"/>
    </xf>
    <xf numFmtId="0" fontId="4" fillId="0" borderId="25" xfId="0" applyFont="1" applyBorder="1" applyAlignment="1">
      <alignment wrapText="1"/>
    </xf>
    <xf numFmtId="0" fontId="0" fillId="4" borderId="7" xfId="0" applyFill="1" applyBorder="1" applyAlignment="1">
      <alignment horizontal="center" vertical="center"/>
    </xf>
    <xf numFmtId="0" fontId="0" fillId="4" borderId="7" xfId="0" applyFill="1" applyBorder="1" applyAlignment="1">
      <alignment horizontal="center"/>
    </xf>
    <xf numFmtId="0" fontId="2" fillId="0" borderId="0" xfId="0" applyFont="1" applyAlignment="1">
      <alignment wrapText="1"/>
    </xf>
    <xf numFmtId="0" fontId="2" fillId="0" borderId="0" xfId="0" applyFont="1"/>
    <xf numFmtId="164" fontId="6" fillId="2" borderId="7" xfId="0" applyNumberFormat="1" applyFont="1" applyFill="1" applyBorder="1" applyAlignment="1">
      <alignment horizontal="center"/>
    </xf>
    <xf numFmtId="2" fontId="6" fillId="2" borderId="7" xfId="0" applyNumberFormat="1" applyFont="1" applyFill="1" applyBorder="1" applyAlignment="1">
      <alignment horizontal="center"/>
    </xf>
    <xf numFmtId="0" fontId="6" fillId="0" borderId="7" xfId="0" applyFont="1" applyBorder="1"/>
    <xf numFmtId="0" fontId="6" fillId="0" borderId="7" xfId="0" applyFont="1" applyBorder="1" applyAlignment="1">
      <alignment horizontal="left"/>
    </xf>
    <xf numFmtId="164" fontId="6" fillId="0" borderId="7" xfId="0" applyNumberFormat="1" applyFont="1" applyBorder="1" applyAlignment="1">
      <alignment horizontal="center"/>
    </xf>
    <xf numFmtId="2" fontId="6" fillId="5" borderId="7" xfId="0" applyNumberFormat="1" applyFont="1" applyFill="1" applyBorder="1" applyAlignment="1">
      <alignment horizontal="center" vertical="center"/>
    </xf>
    <xf numFmtId="2" fontId="6" fillId="5" borderId="7" xfId="0" applyNumberFormat="1" applyFont="1" applyFill="1" applyBorder="1" applyAlignment="1">
      <alignment horizontal="center"/>
    </xf>
    <xf numFmtId="14" fontId="6" fillId="2" borderId="7" xfId="0" applyNumberFormat="1" applyFont="1" applyFill="1" applyBorder="1" applyAlignment="1">
      <alignment horizontal="left"/>
    </xf>
    <xf numFmtId="0" fontId="6" fillId="2" borderId="7" xfId="0" applyFont="1" applyFill="1" applyBorder="1"/>
    <xf numFmtId="0" fontId="5" fillId="2" borderId="7" xfId="0" applyFont="1" applyFill="1" applyBorder="1" applyAlignment="1">
      <alignment horizontal="center"/>
    </xf>
    <xf numFmtId="0" fontId="5" fillId="4" borderId="26" xfId="0" applyFont="1" applyFill="1" applyBorder="1" applyAlignment="1">
      <alignment horizontal="center" vertical="center" wrapText="1"/>
    </xf>
    <xf numFmtId="2" fontId="6" fillId="5" borderId="27" xfId="0" applyNumberFormat="1" applyFont="1" applyFill="1" applyBorder="1" applyAlignment="1">
      <alignment horizontal="center" vertical="center"/>
    </xf>
    <xf numFmtId="0" fontId="5" fillId="4" borderId="7"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5" fillId="4" borderId="8" xfId="0" applyFont="1" applyFill="1" applyBorder="1" applyAlignment="1">
      <alignment horizontal="center" vertical="center"/>
    </xf>
    <xf numFmtId="0" fontId="5" fillId="4" borderId="28" xfId="0" applyFont="1" applyFill="1" applyBorder="1" applyAlignment="1">
      <alignment horizontal="center" vertical="center"/>
    </xf>
    <xf numFmtId="0" fontId="6" fillId="0" borderId="20" xfId="0" applyFont="1" applyBorder="1" applyAlignment="1">
      <alignment horizontal="right"/>
    </xf>
    <xf numFmtId="2" fontId="6" fillId="0" borderId="20" xfId="0" applyNumberFormat="1" applyFont="1" applyBorder="1" applyAlignment="1">
      <alignment horizontal="center"/>
    </xf>
    <xf numFmtId="0" fontId="6" fillId="0" borderId="7" xfId="0" applyFont="1" applyBorder="1" applyAlignment="1">
      <alignment horizontal="right"/>
    </xf>
    <xf numFmtId="0" fontId="6" fillId="0" borderId="17" xfId="0" applyFont="1" applyBorder="1" applyAlignment="1">
      <alignment horizontal="center" vertical="center"/>
    </xf>
    <xf numFmtId="0" fontId="5" fillId="4" borderId="29" xfId="0" applyFont="1" applyFill="1" applyBorder="1" applyAlignment="1">
      <alignment horizontal="center" vertical="center" wrapText="1"/>
    </xf>
    <xf numFmtId="2" fontId="6" fillId="5" borderId="30" xfId="0" applyNumberFormat="1" applyFont="1" applyFill="1" applyBorder="1" applyAlignment="1">
      <alignment horizontal="center" vertical="center"/>
    </xf>
    <xf numFmtId="0" fontId="18" fillId="0" borderId="0" xfId="0" applyFont="1"/>
    <xf numFmtId="2" fontId="6" fillId="0" borderId="7" xfId="0" applyNumberFormat="1" applyFont="1" applyBorder="1" applyAlignment="1">
      <alignment horizontal="center" vertical="center"/>
    </xf>
    <xf numFmtId="0" fontId="5" fillId="0" borderId="35"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4"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4" borderId="32" xfId="0" applyFont="1" applyFill="1" applyBorder="1" applyAlignment="1">
      <alignment horizontal="center"/>
    </xf>
    <xf numFmtId="0" fontId="5" fillId="4" borderId="33" xfId="0" applyFont="1" applyFill="1" applyBorder="1" applyAlignment="1">
      <alignment horizontal="center"/>
    </xf>
    <xf numFmtId="0" fontId="5" fillId="4" borderId="37" xfId="0" applyFont="1" applyFill="1" applyBorder="1" applyAlignment="1">
      <alignment horizontal="center"/>
    </xf>
    <xf numFmtId="0" fontId="6" fillId="2" borderId="10" xfId="0" applyFont="1" applyFill="1" applyBorder="1" applyAlignment="1">
      <alignment horizontal="center" vertical="top" wrapText="1"/>
    </xf>
    <xf numFmtId="0" fontId="6" fillId="2" borderId="12" xfId="0" applyFont="1" applyFill="1" applyBorder="1" applyAlignment="1">
      <alignment horizontal="center" vertical="top" wrapText="1"/>
    </xf>
    <xf numFmtId="0" fontId="6" fillId="2" borderId="13" xfId="0" applyFont="1" applyFill="1" applyBorder="1" applyAlignment="1">
      <alignment horizontal="center" vertical="top" wrapText="1"/>
    </xf>
    <xf numFmtId="0" fontId="6" fillId="2" borderId="11" xfId="0" applyFont="1" applyFill="1" applyBorder="1" applyAlignment="1">
      <alignment horizontal="center" vertical="top" wrapText="1"/>
    </xf>
    <xf numFmtId="0" fontId="6" fillId="2" borderId="0" xfId="0" applyFont="1" applyFill="1" applyAlignment="1">
      <alignment horizontal="center" vertical="top" wrapText="1"/>
    </xf>
    <xf numFmtId="0" fontId="6" fillId="2" borderId="14" xfId="0" applyFont="1" applyFill="1" applyBorder="1" applyAlignment="1">
      <alignment horizontal="center" vertical="top" wrapText="1"/>
    </xf>
    <xf numFmtId="0" fontId="6" fillId="2" borderId="17" xfId="0" applyFont="1" applyFill="1" applyBorder="1" applyAlignment="1">
      <alignment horizontal="center" vertical="top" wrapText="1"/>
    </xf>
    <xf numFmtId="0" fontId="6" fillId="2" borderId="15" xfId="0" applyFont="1" applyFill="1" applyBorder="1" applyAlignment="1">
      <alignment horizontal="center" vertical="top" wrapText="1"/>
    </xf>
    <xf numFmtId="0" fontId="6" fillId="2" borderId="16" xfId="0" applyFont="1" applyFill="1" applyBorder="1" applyAlignment="1">
      <alignment horizontal="center" vertical="top" wrapText="1"/>
    </xf>
    <xf numFmtId="0" fontId="6" fillId="0" borderId="21" xfId="0" applyFont="1" applyBorder="1" applyAlignment="1">
      <alignment horizontal="center"/>
    </xf>
    <xf numFmtId="0" fontId="6" fillId="0" borderId="31" xfId="0" applyFont="1" applyBorder="1" applyAlignment="1">
      <alignment horizontal="center"/>
    </xf>
    <xf numFmtId="0" fontId="6" fillId="0" borderId="23" xfId="0" applyFont="1" applyBorder="1" applyAlignment="1">
      <alignment horizontal="center"/>
    </xf>
    <xf numFmtId="0" fontId="5" fillId="4" borderId="7" xfId="0" applyFont="1" applyFill="1" applyBorder="1" applyAlignment="1">
      <alignment horizontal="center" vertical="center"/>
    </xf>
    <xf numFmtId="0" fontId="7"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5" fillId="0" borderId="18" xfId="0" applyFont="1" applyBorder="1" applyAlignment="1">
      <alignment horizontal="center" vertical="center"/>
    </xf>
    <xf numFmtId="0" fontId="5" fillId="0" borderId="34" xfId="0" applyFont="1" applyBorder="1" applyAlignment="1">
      <alignment horizontal="center" vertical="center"/>
    </xf>
    <xf numFmtId="0" fontId="18" fillId="0" borderId="0" xfId="0" applyFont="1" applyAlignment="1">
      <alignment horizontal="right"/>
    </xf>
    <xf numFmtId="0" fontId="5" fillId="4" borderId="1"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3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3" borderId="7" xfId="0" applyFont="1" applyFill="1" applyBorder="1" applyAlignment="1">
      <alignment vertical="center"/>
    </xf>
    <xf numFmtId="0" fontId="5" fillId="4" borderId="7" xfId="0" applyFont="1" applyFill="1" applyBorder="1" applyAlignment="1">
      <alignment horizontal="center"/>
    </xf>
    <xf numFmtId="0" fontId="11" fillId="0" borderId="11" xfId="0" applyFont="1" applyBorder="1" applyAlignment="1">
      <alignment horizontal="left" vertical="center" wrapText="1"/>
    </xf>
    <xf numFmtId="0" fontId="11" fillId="0" borderId="0" xfId="0" applyFont="1" applyAlignment="1">
      <alignment horizontal="left" vertical="center" wrapText="1"/>
    </xf>
    <xf numFmtId="0" fontId="11" fillId="0" borderId="14" xfId="0" applyFont="1" applyBorder="1" applyAlignment="1">
      <alignment horizontal="left" vertical="center" wrapText="1"/>
    </xf>
    <xf numFmtId="0" fontId="14" fillId="0" borderId="0" xfId="0" applyFont="1" applyAlignment="1">
      <alignment horizontal="left" vertical="center" wrapText="1"/>
    </xf>
    <xf numFmtId="0" fontId="14" fillId="0" borderId="14" xfId="0" applyFont="1" applyBorder="1" applyAlignment="1">
      <alignment horizontal="left"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6" fillId="0" borderId="0" xfId="0" applyFont="1" applyAlignment="1">
      <alignment horizontal="center"/>
    </xf>
    <xf numFmtId="0" fontId="4" fillId="0" borderId="0" xfId="0" applyFont="1" applyAlignment="1">
      <alignment horizontal="center"/>
    </xf>
    <xf numFmtId="0" fontId="17" fillId="6" borderId="18" xfId="0" applyFont="1" applyFill="1" applyBorder="1" applyAlignment="1">
      <alignment horizontal="center"/>
    </xf>
    <xf numFmtId="0" fontId="17" fillId="6" borderId="34" xfId="0" applyFont="1" applyFill="1" applyBorder="1" applyAlignment="1">
      <alignment horizontal="center"/>
    </xf>
    <xf numFmtId="0" fontId="16" fillId="7" borderId="0" xfId="0" applyFont="1" applyFill="1" applyAlignment="1">
      <alignment horizontal="center"/>
    </xf>
    <xf numFmtId="0" fontId="16" fillId="7" borderId="4" xfId="0" applyFont="1" applyFill="1" applyBorder="1" applyAlignment="1">
      <alignment horizontal="center"/>
    </xf>
    <xf numFmtId="0" fontId="14" fillId="8" borderId="0" xfId="0" applyFont="1" applyFill="1" applyAlignment="1">
      <alignment horizontal="center"/>
    </xf>
    <xf numFmtId="0" fontId="14" fillId="8" borderId="4" xfId="0" applyFont="1" applyFill="1" applyBorder="1" applyAlignment="1">
      <alignment horizontal="center"/>
    </xf>
    <xf numFmtId="0" fontId="4" fillId="0" borderId="2"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4" fillId="0" borderId="10" xfId="0" applyFont="1" applyBorder="1" applyAlignment="1">
      <alignment horizontal="left" wrapText="1"/>
    </xf>
    <xf numFmtId="0" fontId="4" fillId="0" borderId="12" xfId="0" applyFont="1" applyBorder="1" applyAlignment="1">
      <alignment horizontal="left" wrapText="1"/>
    </xf>
    <xf numFmtId="0" fontId="4" fillId="0" borderId="13" xfId="0" applyFont="1" applyBorder="1" applyAlignment="1">
      <alignment horizontal="left" wrapText="1"/>
    </xf>
    <xf numFmtId="0" fontId="6" fillId="3" borderId="7" xfId="0" applyFont="1" applyFill="1" applyBorder="1" applyAlignment="1">
      <alignment horizontal="center" vertical="center"/>
    </xf>
    <xf numFmtId="0" fontId="5" fillId="0" borderId="19" xfId="0" applyFont="1" applyBorder="1" applyAlignment="1">
      <alignment horizontal="center" vertical="center" wrapText="1"/>
    </xf>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5" fillId="4" borderId="1" xfId="0" applyFont="1" applyFill="1" applyBorder="1" applyAlignment="1">
      <alignment horizontal="center" vertical="center"/>
    </xf>
    <xf numFmtId="0" fontId="5" fillId="4" borderId="34" xfId="0" applyFont="1" applyFill="1" applyBorder="1" applyAlignment="1">
      <alignment horizontal="center" vertical="center"/>
    </xf>
    <xf numFmtId="0" fontId="7" fillId="4" borderId="37" xfId="0" applyFont="1" applyFill="1" applyBorder="1" applyAlignment="1">
      <alignment horizontal="center" vertical="center"/>
    </xf>
    <xf numFmtId="0" fontId="0" fillId="0" borderId="18" xfId="0" applyBorder="1" applyAlignment="1">
      <alignment horizontal="center"/>
    </xf>
    <xf numFmtId="0" fontId="0" fillId="0" borderId="34" xfId="0" applyBorder="1" applyAlignment="1">
      <alignment horizontal="center"/>
    </xf>
    <xf numFmtId="0" fontId="3" fillId="0" borderId="0" xfId="0" applyFont="1" applyAlignment="1">
      <alignment horizontal="center"/>
    </xf>
    <xf numFmtId="0" fontId="3" fillId="0" borderId="0" xfId="0" applyFont="1" applyAlignment="1">
      <alignment horizontal="center" vertical="center"/>
    </xf>
    <xf numFmtId="0" fontId="0" fillId="0" borderId="0" xfId="0" applyAlignment="1">
      <alignment horizontal="center"/>
    </xf>
    <xf numFmtId="0" fontId="0" fillId="0" borderId="19"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2" fillId="0" borderId="0" xfId="0" applyFont="1" applyAlignment="1">
      <alignment horizontal="center"/>
    </xf>
    <xf numFmtId="0" fontId="3" fillId="0" borderId="0" xfId="0" applyFont="1"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676275</xdr:colOff>
      <xdr:row>0</xdr:row>
      <xdr:rowOff>104775</xdr:rowOff>
    </xdr:from>
    <xdr:to>
      <xdr:col>0</xdr:col>
      <xdr:colOff>1314450</xdr:colOff>
      <xdr:row>2</xdr:row>
      <xdr:rowOff>276225</xdr:rowOff>
    </xdr:to>
    <xdr:pic>
      <xdr:nvPicPr>
        <xdr:cNvPr id="21775" name="Imagen 1" descr="\\Mpramirez\mis documentos\Mis imágenes\Logo Igac_color_vert.jpg">
          <a:extLst>
            <a:ext uri="{FF2B5EF4-FFF2-40B4-BE49-F238E27FC236}">
              <a16:creationId xmlns:a16="http://schemas.microsoft.com/office/drawing/2014/main" id="{EC8AA243-2B1A-4C6D-95A9-FE95789F8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3293"/>
        <a:stretch>
          <a:fillRect/>
        </a:stretch>
      </xdr:blipFill>
      <xdr:spPr bwMode="auto">
        <a:xfrm>
          <a:off x="676275" y="104775"/>
          <a:ext cx="638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35</xdr:row>
      <xdr:rowOff>9525</xdr:rowOff>
    </xdr:from>
    <xdr:to>
      <xdr:col>1</xdr:col>
      <xdr:colOff>352426</xdr:colOff>
      <xdr:row>36</xdr:row>
      <xdr:rowOff>28575</xdr:rowOff>
    </xdr:to>
    <xdr:cxnSp macro="">
      <xdr:nvCxnSpPr>
        <xdr:cNvPr id="3" name="Conector recto de flecha 2">
          <a:extLst>
            <a:ext uri="{FF2B5EF4-FFF2-40B4-BE49-F238E27FC236}">
              <a16:creationId xmlns:a16="http://schemas.microsoft.com/office/drawing/2014/main" id="{4BA162AD-FBD3-4DBE-A3CA-D4AE534699F9}"/>
            </a:ext>
          </a:extLst>
        </xdr:cNvPr>
        <xdr:cNvCxnSpPr/>
      </xdr:nvCxnSpPr>
      <xdr:spPr>
        <a:xfrm>
          <a:off x="1114425" y="3438525"/>
          <a:ext cx="1"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647700</xdr:colOff>
      <xdr:row>34</xdr:row>
      <xdr:rowOff>142875</xdr:rowOff>
    </xdr:from>
    <xdr:to>
      <xdr:col>0</xdr:col>
      <xdr:colOff>647701</xdr:colOff>
      <xdr:row>36</xdr:row>
      <xdr:rowOff>0</xdr:rowOff>
    </xdr:to>
    <xdr:cxnSp macro="">
      <xdr:nvCxnSpPr>
        <xdr:cNvPr id="5" name="Conector recto de flecha 4">
          <a:extLst>
            <a:ext uri="{FF2B5EF4-FFF2-40B4-BE49-F238E27FC236}">
              <a16:creationId xmlns:a16="http://schemas.microsoft.com/office/drawing/2014/main" id="{949674B4-62A4-43DA-953B-C714F044C440}"/>
            </a:ext>
          </a:extLst>
        </xdr:cNvPr>
        <xdr:cNvCxnSpPr/>
      </xdr:nvCxnSpPr>
      <xdr:spPr>
        <a:xfrm>
          <a:off x="647700" y="3409950"/>
          <a:ext cx="1"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752475</xdr:colOff>
      <xdr:row>0</xdr:row>
      <xdr:rowOff>114300</xdr:rowOff>
    </xdr:from>
    <xdr:to>
      <xdr:col>0</xdr:col>
      <xdr:colOff>1333500</xdr:colOff>
      <xdr:row>0</xdr:row>
      <xdr:rowOff>647700</xdr:rowOff>
    </xdr:to>
    <xdr:pic>
      <xdr:nvPicPr>
        <xdr:cNvPr id="23720" name="Imagen 1" descr="\\Mpramirez\mis documentos\Mis imágenes\Logo Igac_color_vert.jpg">
          <a:extLst>
            <a:ext uri="{FF2B5EF4-FFF2-40B4-BE49-F238E27FC236}">
              <a16:creationId xmlns:a16="http://schemas.microsoft.com/office/drawing/2014/main" id="{7CDEB736-CACD-458C-AA76-EF6A954624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3293"/>
        <a:stretch>
          <a:fillRect/>
        </a:stretch>
      </xdr:blipFill>
      <xdr:spPr bwMode="auto">
        <a:xfrm>
          <a:off x="752475" y="114300"/>
          <a:ext cx="581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209550</xdr:colOff>
      <xdr:row>1</xdr:row>
      <xdr:rowOff>47625</xdr:rowOff>
    </xdr:from>
    <xdr:to>
      <xdr:col>9</xdr:col>
      <xdr:colOff>152400</xdr:colOff>
      <xdr:row>39</xdr:row>
      <xdr:rowOff>0</xdr:rowOff>
    </xdr:to>
    <xdr:pic>
      <xdr:nvPicPr>
        <xdr:cNvPr id="1462" name="Picture 1" descr="Diagrama para determinar RAS en aguas de riego">
          <a:extLst>
            <a:ext uri="{FF2B5EF4-FFF2-40B4-BE49-F238E27FC236}">
              <a16:creationId xmlns:a16="http://schemas.microsoft.com/office/drawing/2014/main" id="{E099A67A-9D4A-4592-A2B4-C30DE8C46B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345" t="2917" r="30597" b="12111"/>
        <a:stretch>
          <a:fillRect/>
        </a:stretch>
      </xdr:blipFill>
      <xdr:spPr bwMode="auto">
        <a:xfrm>
          <a:off x="1733550" y="495300"/>
          <a:ext cx="5276850" cy="610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1</xdr:row>
      <xdr:rowOff>38100</xdr:rowOff>
    </xdr:from>
    <xdr:to>
      <xdr:col>7</xdr:col>
      <xdr:colOff>438150</xdr:colOff>
      <xdr:row>38</xdr:row>
      <xdr:rowOff>95250</xdr:rowOff>
    </xdr:to>
    <xdr:pic>
      <xdr:nvPicPr>
        <xdr:cNvPr id="5559" name="Picture 1" descr="Normas Riverisde">
          <a:extLst>
            <a:ext uri="{FF2B5EF4-FFF2-40B4-BE49-F238E27FC236}">
              <a16:creationId xmlns:a16="http://schemas.microsoft.com/office/drawing/2014/main" id="{C930916F-2795-43E5-9494-9EA40515C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333" r="4929" b="10500"/>
        <a:stretch>
          <a:fillRect/>
        </a:stretch>
      </xdr:blipFill>
      <xdr:spPr bwMode="auto">
        <a:xfrm>
          <a:off x="1047750" y="314325"/>
          <a:ext cx="4724400" cy="604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304800</xdr:colOff>
      <xdr:row>1</xdr:row>
      <xdr:rowOff>95250</xdr:rowOff>
    </xdr:from>
    <xdr:to>
      <xdr:col>7</xdr:col>
      <xdr:colOff>314325</xdr:colOff>
      <xdr:row>21</xdr:row>
      <xdr:rowOff>28575</xdr:rowOff>
    </xdr:to>
    <xdr:pic>
      <xdr:nvPicPr>
        <xdr:cNvPr id="6647" name="Picture 1" descr="Clasificación aguas de riego según permeabilidad">
          <a:extLst>
            <a:ext uri="{FF2B5EF4-FFF2-40B4-BE49-F238E27FC236}">
              <a16:creationId xmlns:a16="http://schemas.microsoft.com/office/drawing/2014/main" id="{58EC0395-A0EA-43F7-8587-C4C983A5D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54414"/>
        <a:stretch>
          <a:fillRect/>
        </a:stretch>
      </xdr:blipFill>
      <xdr:spPr bwMode="auto">
        <a:xfrm>
          <a:off x="304800" y="257175"/>
          <a:ext cx="5343525" cy="317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23</xdr:row>
      <xdr:rowOff>38100</xdr:rowOff>
    </xdr:from>
    <xdr:to>
      <xdr:col>7</xdr:col>
      <xdr:colOff>314325</xdr:colOff>
      <xdr:row>44</xdr:row>
      <xdr:rowOff>142875</xdr:rowOff>
    </xdr:to>
    <xdr:pic>
      <xdr:nvPicPr>
        <xdr:cNvPr id="6648" name="Picture 1" descr="Clasificación aguas de riego según permeabilidad">
          <a:extLst>
            <a:ext uri="{FF2B5EF4-FFF2-40B4-BE49-F238E27FC236}">
              <a16:creationId xmlns:a16="http://schemas.microsoft.com/office/drawing/2014/main" id="{70AB9751-4D16-4CEF-9B14-7161A22577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51874" b="1640"/>
        <a:stretch>
          <a:fillRect/>
        </a:stretch>
      </xdr:blipFill>
      <xdr:spPr bwMode="auto">
        <a:xfrm>
          <a:off x="314325" y="3762375"/>
          <a:ext cx="5334000" cy="350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J112"/>
  <sheetViews>
    <sheetView tabSelected="1" view="pageBreakPreview" zoomScaleNormal="100" zoomScaleSheetLayoutView="100" zoomScalePageLayoutView="57" workbookViewId="0">
      <selection sqref="A1:A3"/>
    </sheetView>
  </sheetViews>
  <sheetFormatPr baseColWidth="10" defaultRowHeight="12" x14ac:dyDescent="0.2"/>
  <cols>
    <col min="1" max="1" width="37.42578125" style="20" customWidth="1"/>
    <col min="2" max="2" width="25.140625" style="20" customWidth="1"/>
    <col min="3" max="3" width="26.5703125" style="20" customWidth="1"/>
    <col min="4" max="4" width="22.28515625" style="20" customWidth="1"/>
    <col min="5" max="5" width="19.140625" style="20" customWidth="1"/>
    <col min="6" max="6" width="17.85546875" style="20" customWidth="1"/>
    <col min="7" max="7" width="23.7109375" style="20" customWidth="1"/>
    <col min="8" max="8" width="11.140625" style="20" customWidth="1"/>
    <col min="9" max="9" width="8.5703125" style="20" customWidth="1"/>
    <col min="10" max="10" width="8.7109375" style="20" customWidth="1"/>
    <col min="11" max="16384" width="11.42578125" style="20"/>
  </cols>
  <sheetData>
    <row r="1" spans="1:10" ht="25.5" customHeight="1" x14ac:dyDescent="0.2">
      <c r="A1" s="182"/>
      <c r="B1" s="161" t="s">
        <v>151</v>
      </c>
      <c r="C1" s="162"/>
      <c r="D1" s="162"/>
      <c r="E1" s="162"/>
      <c r="F1" s="162"/>
      <c r="G1" s="162"/>
      <c r="H1" s="162"/>
      <c r="I1" s="162"/>
      <c r="J1" s="163"/>
    </row>
    <row r="2" spans="1:10" ht="18" customHeight="1" x14ac:dyDescent="0.2">
      <c r="A2" s="183"/>
      <c r="B2" s="164"/>
      <c r="C2" s="165"/>
      <c r="D2" s="165"/>
      <c r="E2" s="165"/>
      <c r="F2" s="165"/>
      <c r="G2" s="165"/>
      <c r="H2" s="165"/>
      <c r="I2" s="165"/>
      <c r="J2" s="166"/>
    </row>
    <row r="3" spans="1:10" ht="27" customHeight="1" thickBot="1" x14ac:dyDescent="0.25">
      <c r="A3" s="184"/>
      <c r="B3" s="167"/>
      <c r="C3" s="168"/>
      <c r="D3" s="168"/>
      <c r="E3" s="168"/>
      <c r="F3" s="168"/>
      <c r="G3" s="168"/>
      <c r="H3" s="168"/>
      <c r="I3" s="168"/>
      <c r="J3" s="169"/>
    </row>
    <row r="4" spans="1:10" ht="14.25" customHeight="1" x14ac:dyDescent="0.2">
      <c r="A4" s="156" t="s">
        <v>135</v>
      </c>
      <c r="B4" s="94"/>
    </row>
    <row r="5" spans="1:10" ht="15.75" customHeight="1" x14ac:dyDescent="0.2">
      <c r="A5" s="81" t="s">
        <v>136</v>
      </c>
      <c r="B5" s="144"/>
    </row>
    <row r="6" spans="1:10" ht="15" customHeight="1" x14ac:dyDescent="0.2">
      <c r="A6" s="81" t="s">
        <v>1</v>
      </c>
      <c r="B6" s="144"/>
    </row>
    <row r="7" spans="1:10" ht="18.75" customHeight="1" x14ac:dyDescent="0.2">
      <c r="A7" s="81" t="s">
        <v>0</v>
      </c>
      <c r="B7" s="145"/>
      <c r="D7" s="21"/>
      <c r="E7" s="22"/>
      <c r="F7" s="22"/>
      <c r="G7" s="22"/>
      <c r="H7" s="22"/>
      <c r="I7" s="22"/>
    </row>
    <row r="8" spans="1:10" ht="14.25" customHeight="1" x14ac:dyDescent="0.2">
      <c r="A8" s="81" t="s">
        <v>2</v>
      </c>
      <c r="B8" s="145"/>
    </row>
    <row r="9" spans="1:10" ht="14.25" customHeight="1" x14ac:dyDescent="0.2">
      <c r="A9" s="81" t="s">
        <v>3</v>
      </c>
      <c r="B9" s="145"/>
    </row>
    <row r="10" spans="1:10" ht="15" customHeight="1" x14ac:dyDescent="0.2">
      <c r="A10" s="81" t="s">
        <v>4</v>
      </c>
      <c r="B10" s="145"/>
    </row>
    <row r="11" spans="1:10" ht="14.25" customHeight="1" x14ac:dyDescent="0.2">
      <c r="A11" s="81" t="s">
        <v>5</v>
      </c>
      <c r="B11" s="145"/>
    </row>
    <row r="12" spans="1:10" ht="16.5" customHeight="1" x14ac:dyDescent="0.2">
      <c r="A12" s="81" t="s">
        <v>22</v>
      </c>
      <c r="B12" s="145"/>
    </row>
    <row r="13" spans="1:10" x14ac:dyDescent="0.2">
      <c r="A13" s="87"/>
    </row>
    <row r="14" spans="1:10" s="88" customFormat="1" ht="12" customHeight="1" x14ac:dyDescent="0.2">
      <c r="A14" s="91" t="s">
        <v>91</v>
      </c>
      <c r="C14" s="103"/>
      <c r="D14" s="103"/>
      <c r="E14" s="103"/>
      <c r="F14" s="103"/>
      <c r="G14" s="104"/>
      <c r="H14" s="104"/>
    </row>
    <row r="15" spans="1:10" ht="9.75" customHeight="1" x14ac:dyDescent="0.2">
      <c r="A15" s="23"/>
      <c r="C15" s="24"/>
      <c r="D15" s="24"/>
      <c r="F15" s="24"/>
      <c r="G15" s="22"/>
      <c r="H15" s="22"/>
    </row>
    <row r="16" spans="1:10" s="88" customFormat="1" ht="17.25" customHeight="1" x14ac:dyDescent="0.2">
      <c r="A16" s="85" t="s">
        <v>90</v>
      </c>
      <c r="B16" s="85" t="s">
        <v>17</v>
      </c>
      <c r="C16" s="86"/>
      <c r="D16" s="86"/>
      <c r="E16" s="87"/>
      <c r="F16" s="87"/>
      <c r="G16" s="87"/>
      <c r="H16" s="87"/>
      <c r="I16" s="87"/>
    </row>
    <row r="17" spans="1:9" s="88" customFormat="1" x14ac:dyDescent="0.2">
      <c r="A17" s="89" t="s">
        <v>6</v>
      </c>
      <c r="B17" s="26"/>
      <c r="C17" s="91"/>
      <c r="D17" s="92"/>
      <c r="E17" s="92"/>
      <c r="F17" s="92"/>
      <c r="G17" s="92"/>
      <c r="H17" s="92"/>
      <c r="I17" s="92"/>
    </row>
    <row r="18" spans="1:9" s="88" customFormat="1" x14ac:dyDescent="0.2">
      <c r="A18" s="89" t="s">
        <v>118</v>
      </c>
      <c r="B18" s="26"/>
      <c r="C18" s="91"/>
      <c r="D18" s="92"/>
      <c r="E18" s="92"/>
      <c r="F18" s="92"/>
      <c r="G18" s="92"/>
      <c r="H18" s="92"/>
      <c r="I18" s="92"/>
    </row>
    <row r="19" spans="1:9" s="88" customFormat="1" ht="16.5" customHeight="1" x14ac:dyDescent="0.2">
      <c r="A19" s="89" t="s">
        <v>103</v>
      </c>
      <c r="B19" s="94">
        <f>B18/1000</f>
        <v>0</v>
      </c>
      <c r="C19" s="91"/>
      <c r="D19" s="92"/>
      <c r="E19" s="92"/>
      <c r="F19" s="92"/>
      <c r="G19" s="92"/>
      <c r="H19" s="92"/>
      <c r="I19" s="92"/>
    </row>
    <row r="20" spans="1:9" ht="18.75" customHeight="1" x14ac:dyDescent="0.2">
      <c r="A20" s="151" t="s">
        <v>7</v>
      </c>
      <c r="B20" s="152" t="s">
        <v>99</v>
      </c>
      <c r="C20" s="151" t="s">
        <v>98</v>
      </c>
    </row>
    <row r="21" spans="1:9" s="88" customFormat="1" ht="12.75" customHeight="1" x14ac:dyDescent="0.2">
      <c r="A21" s="96" t="s">
        <v>8</v>
      </c>
      <c r="B21" s="54">
        <f>C21*20</f>
        <v>0</v>
      </c>
      <c r="C21" s="137"/>
    </row>
    <row r="22" spans="1:9" s="88" customFormat="1" ht="13.5" customHeight="1" x14ac:dyDescent="0.2">
      <c r="A22" s="96" t="s">
        <v>9</v>
      </c>
      <c r="B22" s="54">
        <f>C22*12.5</f>
        <v>0</v>
      </c>
      <c r="C22" s="137"/>
    </row>
    <row r="23" spans="1:9" s="88" customFormat="1" ht="13.5" customHeight="1" x14ac:dyDescent="0.2">
      <c r="A23" s="96" t="s">
        <v>10</v>
      </c>
      <c r="B23" s="54">
        <f>C23*39.1</f>
        <v>0</v>
      </c>
      <c r="C23" s="137"/>
    </row>
    <row r="24" spans="1:9" s="88" customFormat="1" ht="12" customHeight="1" x14ac:dyDescent="0.2">
      <c r="A24" s="96" t="s">
        <v>11</v>
      </c>
      <c r="B24" s="54">
        <f>C24*23</f>
        <v>0</v>
      </c>
      <c r="C24" s="137"/>
      <c r="D24" s="98"/>
      <c r="E24" s="98"/>
      <c r="F24" s="98"/>
    </row>
    <row r="25" spans="1:9" ht="10.5" customHeight="1" x14ac:dyDescent="0.2">
      <c r="A25" s="139"/>
      <c r="B25" s="155" t="s">
        <v>160</v>
      </c>
      <c r="C25" s="29">
        <f>SUM(C21:C24)</f>
        <v>0</v>
      </c>
    </row>
    <row r="26" spans="1:9" s="88" customFormat="1" ht="12.75" customHeight="1" x14ac:dyDescent="0.2">
      <c r="A26" s="96" t="s">
        <v>88</v>
      </c>
      <c r="B26" s="90"/>
      <c r="C26" s="100"/>
    </row>
    <row r="27" spans="1:9" s="88" customFormat="1" ht="17.25" customHeight="1" x14ac:dyDescent="0.2">
      <c r="A27" s="85" t="s">
        <v>14</v>
      </c>
      <c r="B27" s="85" t="s">
        <v>109</v>
      </c>
      <c r="C27" s="85" t="s">
        <v>108</v>
      </c>
    </row>
    <row r="28" spans="1:9" s="88" customFormat="1" ht="13.5" customHeight="1" x14ac:dyDescent="0.2">
      <c r="A28" s="96" t="s">
        <v>15</v>
      </c>
      <c r="B28" s="54">
        <f>C28*35.46</f>
        <v>0</v>
      </c>
      <c r="C28" s="138"/>
    </row>
    <row r="29" spans="1:9" s="88" customFormat="1" ht="14.25" customHeight="1" x14ac:dyDescent="0.2">
      <c r="A29" s="96" t="s">
        <v>16</v>
      </c>
      <c r="B29" s="54">
        <f>C29*48.03</f>
        <v>0</v>
      </c>
      <c r="C29" s="138"/>
    </row>
    <row r="30" spans="1:9" s="88" customFormat="1" ht="14.25" customHeight="1" x14ac:dyDescent="0.2">
      <c r="A30" s="96" t="s">
        <v>18</v>
      </c>
      <c r="B30" s="54">
        <f>C30*30</f>
        <v>0</v>
      </c>
      <c r="C30" s="138"/>
    </row>
    <row r="31" spans="1:9" s="88" customFormat="1" ht="14.25" customHeight="1" x14ac:dyDescent="0.2">
      <c r="A31" s="96" t="s">
        <v>19</v>
      </c>
      <c r="B31" s="54">
        <f>C31*61.01</f>
        <v>0</v>
      </c>
      <c r="C31" s="138"/>
    </row>
    <row r="32" spans="1:9" s="88" customFormat="1" ht="14.25" customHeight="1" x14ac:dyDescent="0.2">
      <c r="A32" s="96" t="s">
        <v>20</v>
      </c>
      <c r="B32" s="54">
        <f>C32*62.01</f>
        <v>0</v>
      </c>
      <c r="C32" s="138"/>
      <c r="D32" s="86"/>
    </row>
    <row r="33" spans="1:6" ht="16.5" customHeight="1" x14ac:dyDescent="0.2">
      <c r="B33" s="153" t="s">
        <v>160</v>
      </c>
      <c r="C33" s="154">
        <f>SUM(C28:C32)</f>
        <v>0</v>
      </c>
      <c r="D33" s="19"/>
      <c r="E33" s="19"/>
      <c r="F33" s="19"/>
    </row>
    <row r="34" spans="1:6" x14ac:dyDescent="0.2">
      <c r="D34" s="19"/>
      <c r="E34" s="19"/>
      <c r="F34" s="19"/>
    </row>
    <row r="35" spans="1:6" x14ac:dyDescent="0.2">
      <c r="A35" s="19" t="s">
        <v>92</v>
      </c>
      <c r="B35" s="19"/>
      <c r="D35" s="19"/>
      <c r="E35" s="19"/>
      <c r="F35" s="19"/>
    </row>
    <row r="37" spans="1:6" s="88" customFormat="1" ht="13.5" customHeight="1" x14ac:dyDescent="0.2">
      <c r="A37" s="89" t="s">
        <v>95</v>
      </c>
      <c r="B37" s="101">
        <f>B18*0.64</f>
        <v>0</v>
      </c>
    </row>
    <row r="38" spans="1:6" s="88" customFormat="1" ht="15.75" customHeight="1" x14ac:dyDescent="0.2">
      <c r="A38" s="20" t="s">
        <v>225</v>
      </c>
      <c r="B38" s="100">
        <f>(B21*2.5)+(B22*4.12)/10</f>
        <v>0</v>
      </c>
      <c r="C38" s="101" t="str">
        <f>IF(B38=0,"ingresar",IF(B38&lt;7,"agua muy blanda",IF(B38&lt;14,"agua blanda",IF(B38&lt;32,"agua de dureza intermedia",IF(B38&lt;54,"agua dura",IF(B38&gt;=54,"agua muy dura"))))))</f>
        <v>ingresar</v>
      </c>
    </row>
    <row r="39" spans="1:6" s="88" customFormat="1" ht="11.25" customHeight="1" x14ac:dyDescent="0.2">
      <c r="A39" s="115" t="s">
        <v>214</v>
      </c>
      <c r="B39" s="142" t="str">
        <f>IFERROR(C24/SQRT((C21+C22)/2)," ")</f>
        <v xml:space="preserve"> </v>
      </c>
      <c r="C39" s="102"/>
    </row>
    <row r="40" spans="1:6" s="88" customFormat="1" ht="12.75" customHeight="1" x14ac:dyDescent="0.2">
      <c r="A40" s="140" t="s">
        <v>89</v>
      </c>
      <c r="B40" s="90"/>
      <c r="C40" s="102"/>
    </row>
    <row r="41" spans="1:6" s="88" customFormat="1" ht="13.5" customHeight="1" x14ac:dyDescent="0.2">
      <c r="A41" s="140" t="s">
        <v>222</v>
      </c>
      <c r="B41" s="142" t="str">
        <f>IFERROR(B39*(1+(8.4-B49))," ")</f>
        <v xml:space="preserve"> </v>
      </c>
      <c r="C41" s="102"/>
    </row>
    <row r="42" spans="1:6" s="88" customFormat="1" ht="12" customHeight="1" x14ac:dyDescent="0.2">
      <c r="A42" s="140" t="s">
        <v>21</v>
      </c>
      <c r="B42" s="143" t="str">
        <f>IFERROR((C24/SQRT(B40+C22/2))," ")</f>
        <v xml:space="preserve"> </v>
      </c>
      <c r="C42" s="102"/>
    </row>
    <row r="43" spans="1:6" s="88" customFormat="1" ht="13.5" customHeight="1" x14ac:dyDescent="0.2">
      <c r="A43" s="89" t="s">
        <v>140</v>
      </c>
      <c r="B43" s="142" t="str">
        <f>IFERROR((0.08+1.11*B39)," ")</f>
        <v xml:space="preserve"> </v>
      </c>
      <c r="C43" s="102"/>
    </row>
    <row r="44" spans="1:6" s="88" customFormat="1" ht="12" customHeight="1" x14ac:dyDescent="0.2">
      <c r="A44" s="139" t="s">
        <v>221</v>
      </c>
      <c r="B44" s="141">
        <f>+C21+C22+C24</f>
        <v>0</v>
      </c>
      <c r="C44" s="102"/>
    </row>
    <row r="45" spans="1:6" s="88" customFormat="1" ht="13.5" customHeight="1" x14ac:dyDescent="0.2">
      <c r="A45" s="139" t="s">
        <v>215</v>
      </c>
      <c r="B45" s="26"/>
      <c r="C45" s="102"/>
    </row>
    <row r="46" spans="1:6" s="88" customFormat="1" ht="13.5" customHeight="1" x14ac:dyDescent="0.2">
      <c r="A46" s="139" t="s">
        <v>216</v>
      </c>
      <c r="B46" s="54">
        <f>+C21+C22</f>
        <v>0</v>
      </c>
      <c r="C46" s="102"/>
    </row>
    <row r="47" spans="1:6" s="88" customFormat="1" ht="12" customHeight="1" x14ac:dyDescent="0.2">
      <c r="A47" s="139" t="s">
        <v>217</v>
      </c>
      <c r="B47" s="26"/>
      <c r="C47" s="102"/>
    </row>
    <row r="48" spans="1:6" s="88" customFormat="1" ht="14.25" customHeight="1" x14ac:dyDescent="0.2">
      <c r="A48" s="139" t="s">
        <v>218</v>
      </c>
      <c r="B48" s="29">
        <f>C30+C31</f>
        <v>0</v>
      </c>
      <c r="C48" s="102"/>
    </row>
    <row r="49" spans="1:10" s="88" customFormat="1" ht="13.5" customHeight="1" x14ac:dyDescent="0.2">
      <c r="A49" s="139" t="s">
        <v>219</v>
      </c>
      <c r="B49" s="26"/>
    </row>
    <row r="50" spans="1:10" s="88" customFormat="1" ht="12.75" customHeight="1" x14ac:dyDescent="0.2">
      <c r="A50" s="139" t="s">
        <v>220</v>
      </c>
      <c r="B50" s="87">
        <f>+B45+B47+B49</f>
        <v>0</v>
      </c>
    </row>
    <row r="51" spans="1:10" s="88" customFormat="1" ht="14.25" customHeight="1" x14ac:dyDescent="0.2">
      <c r="A51" s="139" t="s">
        <v>87</v>
      </c>
      <c r="B51" s="54" t="str">
        <f>IFERROR((C31/C21)," ")</f>
        <v xml:space="preserve"> </v>
      </c>
    </row>
    <row r="53" spans="1:10" x14ac:dyDescent="0.2">
      <c r="A53" s="19" t="s">
        <v>93</v>
      </c>
    </row>
    <row r="54" spans="1:10" ht="12.75" thickBot="1" x14ac:dyDescent="0.25">
      <c r="A54" s="19"/>
    </row>
    <row r="55" spans="1:10" ht="17.25" customHeight="1" thickBot="1" x14ac:dyDescent="0.25">
      <c r="A55" s="185" t="s">
        <v>97</v>
      </c>
      <c r="B55" s="185"/>
      <c r="C55" s="186" t="s">
        <v>94</v>
      </c>
      <c r="D55" s="186"/>
      <c r="E55" s="186"/>
      <c r="F55" s="186"/>
      <c r="G55" s="187"/>
    </row>
    <row r="56" spans="1:10" ht="14.25" customHeight="1" x14ac:dyDescent="0.2">
      <c r="A56" s="118" t="s">
        <v>96</v>
      </c>
      <c r="B56" s="117" t="s">
        <v>28</v>
      </c>
      <c r="C56" s="119"/>
      <c r="D56" s="188" t="s">
        <v>28</v>
      </c>
      <c r="E56" s="188"/>
      <c r="F56" s="188"/>
      <c r="G56" s="189"/>
    </row>
    <row r="57" spans="1:10" ht="14.25" customHeight="1" x14ac:dyDescent="0.2">
      <c r="A57" s="139"/>
      <c r="B57" s="139"/>
      <c r="C57" s="120" t="s">
        <v>23</v>
      </c>
      <c r="D57" s="120" t="s">
        <v>24</v>
      </c>
      <c r="E57" s="120" t="s">
        <v>25</v>
      </c>
      <c r="F57" s="120" t="s">
        <v>179</v>
      </c>
      <c r="G57" s="121" t="s">
        <v>27</v>
      </c>
    </row>
    <row r="58" spans="1:10" x14ac:dyDescent="0.2">
      <c r="A58" s="139"/>
      <c r="B58" s="139"/>
      <c r="C58" s="34" t="s">
        <v>29</v>
      </c>
      <c r="D58" s="25"/>
      <c r="G58" s="32"/>
    </row>
    <row r="59" spans="1:10" x14ac:dyDescent="0.2">
      <c r="A59" s="30">
        <f>B18/1000</f>
        <v>0</v>
      </c>
      <c r="B59" s="26"/>
      <c r="C59" s="20" t="s">
        <v>119</v>
      </c>
      <c r="D59" s="25" t="s">
        <v>104</v>
      </c>
      <c r="E59" s="25" t="s">
        <v>50</v>
      </c>
      <c r="F59" s="25" t="s">
        <v>51</v>
      </c>
      <c r="G59" s="33" t="s">
        <v>52</v>
      </c>
    </row>
    <row r="60" spans="1:10" x14ac:dyDescent="0.2">
      <c r="A60" s="30">
        <f>B37</f>
        <v>0</v>
      </c>
      <c r="B60" s="26"/>
      <c r="C60" s="20" t="s">
        <v>120</v>
      </c>
      <c r="D60" s="25" t="s">
        <v>12</v>
      </c>
      <c r="E60" s="25" t="s">
        <v>53</v>
      </c>
      <c r="F60" s="25" t="s">
        <v>54</v>
      </c>
      <c r="G60" s="33" t="s">
        <v>55</v>
      </c>
    </row>
    <row r="61" spans="1:10" x14ac:dyDescent="0.2">
      <c r="A61" s="30"/>
      <c r="B61" s="139"/>
      <c r="D61" s="25"/>
      <c r="E61" s="25"/>
      <c r="F61" s="25"/>
      <c r="G61" s="33"/>
    </row>
    <row r="62" spans="1:10" x14ac:dyDescent="0.2">
      <c r="A62" s="29"/>
      <c r="B62" s="139"/>
      <c r="C62" s="34" t="s">
        <v>32</v>
      </c>
      <c r="D62" s="25"/>
      <c r="E62" s="25"/>
      <c r="F62" s="25"/>
      <c r="G62" s="33"/>
    </row>
    <row r="63" spans="1:10" x14ac:dyDescent="0.2">
      <c r="A63" s="160" t="str">
        <f>B39</f>
        <v xml:space="preserve"> </v>
      </c>
      <c r="B63" s="26"/>
      <c r="C63" s="27" t="s">
        <v>33</v>
      </c>
      <c r="D63" s="25"/>
      <c r="E63" s="25" t="s">
        <v>56</v>
      </c>
      <c r="F63" s="25" t="s">
        <v>57</v>
      </c>
      <c r="G63" s="33" t="s">
        <v>58</v>
      </c>
      <c r="I63" s="38"/>
      <c r="J63" s="25"/>
    </row>
    <row r="64" spans="1:10" x14ac:dyDescent="0.2">
      <c r="A64" s="160"/>
      <c r="B64" s="26"/>
      <c r="C64" s="27" t="s">
        <v>34</v>
      </c>
      <c r="D64" s="25"/>
      <c r="E64" s="25" t="s">
        <v>59</v>
      </c>
      <c r="F64" s="25" t="s">
        <v>60</v>
      </c>
      <c r="G64" s="33" t="s">
        <v>61</v>
      </c>
    </row>
    <row r="65" spans="1:7" x14ac:dyDescent="0.2">
      <c r="A65" s="160"/>
      <c r="B65" s="145"/>
      <c r="C65" s="27" t="s">
        <v>35</v>
      </c>
      <c r="D65" s="25"/>
      <c r="E65" s="25" t="s">
        <v>62</v>
      </c>
      <c r="F65" s="25" t="s">
        <v>63</v>
      </c>
      <c r="G65" s="33" t="s">
        <v>64</v>
      </c>
    </row>
    <row r="66" spans="1:7" x14ac:dyDescent="0.2">
      <c r="A66" s="160"/>
      <c r="B66" s="145"/>
      <c r="C66" s="27" t="s">
        <v>36</v>
      </c>
      <c r="D66" s="25"/>
      <c r="E66" s="25" t="s">
        <v>65</v>
      </c>
      <c r="F66" s="25" t="s">
        <v>66</v>
      </c>
      <c r="G66" s="33" t="s">
        <v>67</v>
      </c>
    </row>
    <row r="67" spans="1:7" x14ac:dyDescent="0.2">
      <c r="A67" s="30"/>
      <c r="B67" s="139"/>
      <c r="D67" s="25"/>
      <c r="E67" s="25"/>
      <c r="F67" s="25"/>
      <c r="G67" s="33"/>
    </row>
    <row r="68" spans="1:7" x14ac:dyDescent="0.2">
      <c r="A68" s="30"/>
      <c r="B68" s="139"/>
      <c r="C68" s="34" t="s">
        <v>101</v>
      </c>
      <c r="D68" s="25"/>
      <c r="E68" s="25"/>
      <c r="F68" s="25"/>
      <c r="G68" s="33"/>
    </row>
    <row r="69" spans="1:7" x14ac:dyDescent="0.2">
      <c r="A69" s="30"/>
      <c r="B69" s="139"/>
      <c r="C69" s="34" t="s">
        <v>40</v>
      </c>
      <c r="D69" s="25"/>
      <c r="E69" s="25"/>
      <c r="F69" s="40"/>
      <c r="G69" s="33"/>
    </row>
    <row r="70" spans="1:7" x14ac:dyDescent="0.2">
      <c r="A70" s="29" t="str">
        <f>B39</f>
        <v xml:space="preserve"> </v>
      </c>
      <c r="B70" s="26"/>
      <c r="C70" s="27" t="s">
        <v>38</v>
      </c>
      <c r="D70" s="25" t="s">
        <v>48</v>
      </c>
      <c r="E70" s="25" t="s">
        <v>68</v>
      </c>
      <c r="F70" s="40" t="s">
        <v>69</v>
      </c>
      <c r="G70" s="33" t="s">
        <v>70</v>
      </c>
    </row>
    <row r="71" spans="1:7" x14ac:dyDescent="0.2">
      <c r="A71" s="29">
        <f>C24</f>
        <v>0</v>
      </c>
      <c r="B71" s="26"/>
      <c r="C71" s="27" t="s">
        <v>105</v>
      </c>
      <c r="D71" s="25" t="s">
        <v>98</v>
      </c>
      <c r="E71" s="25" t="s">
        <v>68</v>
      </c>
      <c r="F71" s="25" t="s">
        <v>52</v>
      </c>
      <c r="G71" s="41"/>
    </row>
    <row r="72" spans="1:7" x14ac:dyDescent="0.2">
      <c r="A72" s="30"/>
      <c r="B72" s="139"/>
      <c r="C72" s="27"/>
      <c r="D72" s="25"/>
      <c r="E72" s="25"/>
      <c r="F72" s="25"/>
      <c r="G72" s="33"/>
    </row>
    <row r="73" spans="1:7" x14ac:dyDescent="0.2">
      <c r="A73" s="30"/>
      <c r="B73" s="139"/>
      <c r="C73" s="34" t="s">
        <v>41</v>
      </c>
      <c r="D73" s="25"/>
      <c r="E73" s="25"/>
      <c r="F73" s="25"/>
      <c r="G73" s="33"/>
    </row>
    <row r="74" spans="1:7" x14ac:dyDescent="0.2">
      <c r="A74" s="160">
        <f>C28</f>
        <v>0</v>
      </c>
      <c r="B74" s="26"/>
      <c r="C74" s="27" t="s">
        <v>106</v>
      </c>
      <c r="D74" s="25" t="s">
        <v>108</v>
      </c>
      <c r="E74" s="25" t="s">
        <v>71</v>
      </c>
      <c r="F74" s="40" t="s">
        <v>72</v>
      </c>
      <c r="G74" s="33" t="s">
        <v>73</v>
      </c>
    </row>
    <row r="75" spans="1:7" x14ac:dyDescent="0.2">
      <c r="A75" s="160"/>
      <c r="B75" s="26"/>
      <c r="C75" s="27" t="s">
        <v>107</v>
      </c>
      <c r="D75" s="25" t="s">
        <v>108</v>
      </c>
      <c r="E75" s="25" t="s">
        <v>68</v>
      </c>
      <c r="F75" s="25" t="s">
        <v>52</v>
      </c>
      <c r="G75" s="33"/>
    </row>
    <row r="76" spans="1:7" x14ac:dyDescent="0.2">
      <c r="A76" s="30"/>
      <c r="B76" s="56"/>
      <c r="C76" s="27"/>
      <c r="D76" s="25"/>
      <c r="E76" s="25"/>
      <c r="F76" s="25"/>
      <c r="G76" s="33"/>
    </row>
    <row r="77" spans="1:7" x14ac:dyDescent="0.2">
      <c r="A77" s="30"/>
      <c r="B77" s="56"/>
      <c r="C77" s="34" t="s">
        <v>43</v>
      </c>
      <c r="D77" s="25" t="s">
        <v>98</v>
      </c>
      <c r="E77" s="25" t="s">
        <v>50</v>
      </c>
      <c r="F77" s="25" t="s">
        <v>51</v>
      </c>
      <c r="G77" s="33" t="s">
        <v>52</v>
      </c>
    </row>
    <row r="78" spans="1:7" x14ac:dyDescent="0.2">
      <c r="A78" s="30"/>
      <c r="B78" s="56"/>
      <c r="C78" s="27"/>
      <c r="D78" s="25"/>
      <c r="E78" s="25"/>
      <c r="F78" s="25"/>
      <c r="G78" s="33"/>
    </row>
    <row r="79" spans="1:7" x14ac:dyDescent="0.2">
      <c r="A79" s="30"/>
      <c r="B79" s="56"/>
      <c r="C79" s="34" t="s">
        <v>44</v>
      </c>
      <c r="D79" s="25"/>
      <c r="E79" s="25"/>
      <c r="F79" s="25"/>
      <c r="G79" s="33"/>
    </row>
    <row r="80" spans="1:7" x14ac:dyDescent="0.2">
      <c r="A80" s="29">
        <f>C32</f>
        <v>0</v>
      </c>
      <c r="B80" s="146"/>
      <c r="C80" s="27" t="s">
        <v>45</v>
      </c>
      <c r="D80" s="25" t="s">
        <v>108</v>
      </c>
      <c r="E80" s="25" t="s">
        <v>74</v>
      </c>
      <c r="F80" s="42" t="s">
        <v>75</v>
      </c>
      <c r="G80" s="33" t="s">
        <v>76</v>
      </c>
    </row>
    <row r="81" spans="1:8" x14ac:dyDescent="0.2">
      <c r="A81" s="29">
        <f>C31</f>
        <v>0</v>
      </c>
      <c r="B81" s="146"/>
      <c r="C81" s="27" t="s">
        <v>19</v>
      </c>
      <c r="D81" s="25" t="s">
        <v>108</v>
      </c>
      <c r="E81" s="25" t="s">
        <v>77</v>
      </c>
      <c r="F81" s="25" t="s">
        <v>78</v>
      </c>
      <c r="G81" s="33" t="s">
        <v>79</v>
      </c>
    </row>
    <row r="82" spans="1:8" x14ac:dyDescent="0.2">
      <c r="A82" s="30">
        <f>B17</f>
        <v>0</v>
      </c>
      <c r="B82" s="146"/>
      <c r="C82" s="27" t="s">
        <v>46</v>
      </c>
      <c r="D82" s="25" t="s">
        <v>49</v>
      </c>
      <c r="E82" s="25" t="s">
        <v>80</v>
      </c>
      <c r="F82" s="25"/>
      <c r="G82" s="33"/>
    </row>
    <row r="83" spans="1:8" ht="12.75" thickBot="1" x14ac:dyDescent="0.25">
      <c r="A83" s="30"/>
      <c r="B83" s="139"/>
      <c r="C83" s="45"/>
      <c r="D83" s="46"/>
      <c r="E83" s="46"/>
      <c r="F83" s="46"/>
      <c r="G83" s="47"/>
    </row>
    <row r="84" spans="1:8" x14ac:dyDescent="0.2">
      <c r="C84" s="27" t="s">
        <v>81</v>
      </c>
    </row>
    <row r="85" spans="1:8" ht="8.25" customHeight="1" x14ac:dyDescent="0.2">
      <c r="C85" s="27"/>
    </row>
    <row r="86" spans="1:8" s="98" customFormat="1" ht="7.5" customHeight="1" x14ac:dyDescent="0.2">
      <c r="A86" s="98" t="s">
        <v>137</v>
      </c>
      <c r="C86" s="91"/>
    </row>
    <row r="87" spans="1:8" s="98" customFormat="1" ht="11.25" customHeight="1" x14ac:dyDescent="0.2">
      <c r="C87" s="91"/>
    </row>
    <row r="88" spans="1:8" ht="12" customHeight="1" x14ac:dyDescent="0.2">
      <c r="A88" s="116" t="s">
        <v>138</v>
      </c>
      <c r="B88" s="101">
        <f>B18</f>
        <v>0</v>
      </c>
      <c r="C88" s="197"/>
    </row>
    <row r="89" spans="1:8" ht="13.5" customHeight="1" x14ac:dyDescent="0.2">
      <c r="A89" s="116" t="s">
        <v>139</v>
      </c>
      <c r="B89" s="29" t="str">
        <f>B39</f>
        <v xml:space="preserve"> </v>
      </c>
      <c r="C89" s="197"/>
    </row>
    <row r="90" spans="1:8" ht="16.5" customHeight="1" x14ac:dyDescent="0.2"/>
    <row r="91" spans="1:8" ht="10.5" customHeight="1" x14ac:dyDescent="0.2">
      <c r="A91" s="22" t="s">
        <v>168</v>
      </c>
    </row>
    <row r="92" spans="1:8" x14ac:dyDescent="0.2">
      <c r="A92" s="22"/>
    </row>
    <row r="93" spans="1:8" ht="63.75" customHeight="1" x14ac:dyDescent="0.2">
      <c r="A93" s="173"/>
      <c r="B93" s="174"/>
      <c r="C93" s="174"/>
      <c r="D93" s="174"/>
      <c r="E93" s="174"/>
      <c r="F93" s="174"/>
      <c r="G93" s="174"/>
      <c r="H93" s="175"/>
    </row>
    <row r="94" spans="1:8" x14ac:dyDescent="0.2">
      <c r="A94" s="176"/>
      <c r="B94" s="177"/>
      <c r="C94" s="177"/>
      <c r="D94" s="177"/>
      <c r="E94" s="177"/>
      <c r="F94" s="177"/>
      <c r="G94" s="177"/>
      <c r="H94" s="178"/>
    </row>
    <row r="95" spans="1:8" x14ac:dyDescent="0.2">
      <c r="A95" s="176"/>
      <c r="B95" s="177"/>
      <c r="C95" s="177"/>
      <c r="D95" s="177"/>
      <c r="E95" s="177"/>
      <c r="F95" s="177"/>
      <c r="G95" s="177"/>
      <c r="H95" s="178"/>
    </row>
    <row r="96" spans="1:8" ht="9.75" customHeight="1" x14ac:dyDescent="0.2">
      <c r="A96" s="176"/>
      <c r="B96" s="177"/>
      <c r="C96" s="177"/>
      <c r="D96" s="177"/>
      <c r="E96" s="177"/>
      <c r="F96" s="177"/>
      <c r="G96" s="177"/>
      <c r="H96" s="178"/>
    </row>
    <row r="97" spans="1:10" ht="12" hidden="1" customHeight="1" x14ac:dyDescent="0.2">
      <c r="A97" s="176"/>
      <c r="B97" s="177"/>
      <c r="C97" s="177"/>
      <c r="D97" s="177"/>
      <c r="E97" s="177"/>
      <c r="F97" s="177"/>
      <c r="G97" s="177"/>
      <c r="H97" s="178"/>
    </row>
    <row r="98" spans="1:10" ht="12" hidden="1" customHeight="1" x14ac:dyDescent="0.2">
      <c r="A98" s="176"/>
      <c r="B98" s="177"/>
      <c r="C98" s="177"/>
      <c r="D98" s="177"/>
      <c r="E98" s="177"/>
      <c r="F98" s="177"/>
      <c r="G98" s="177"/>
      <c r="H98" s="178"/>
      <c r="I98" s="111"/>
      <c r="J98" s="111"/>
    </row>
    <row r="99" spans="1:10" ht="12" hidden="1" customHeight="1" x14ac:dyDescent="0.2">
      <c r="A99" s="176"/>
      <c r="B99" s="177"/>
      <c r="C99" s="177"/>
      <c r="D99" s="177"/>
      <c r="E99" s="177"/>
      <c r="F99" s="177"/>
      <c r="G99" s="177"/>
      <c r="H99" s="178"/>
    </row>
    <row r="100" spans="1:10" ht="12" hidden="1" customHeight="1" x14ac:dyDescent="0.2">
      <c r="A100" s="176"/>
      <c r="B100" s="177"/>
      <c r="C100" s="177"/>
      <c r="D100" s="177"/>
      <c r="E100" s="177"/>
      <c r="F100" s="177"/>
      <c r="G100" s="177"/>
      <c r="H100" s="178"/>
    </row>
    <row r="101" spans="1:10" ht="12" hidden="1" customHeight="1" x14ac:dyDescent="0.2">
      <c r="A101" s="176"/>
      <c r="B101" s="177"/>
      <c r="C101" s="177"/>
      <c r="D101" s="177"/>
      <c r="E101" s="177"/>
      <c r="F101" s="177"/>
      <c r="G101" s="177"/>
      <c r="H101" s="178"/>
    </row>
    <row r="102" spans="1:10" ht="30" customHeight="1" x14ac:dyDescent="0.2">
      <c r="A102" s="179"/>
      <c r="B102" s="180"/>
      <c r="C102" s="180"/>
      <c r="D102" s="180"/>
      <c r="E102" s="180"/>
      <c r="F102" s="180"/>
      <c r="G102" s="180"/>
      <c r="H102" s="181"/>
    </row>
    <row r="104" spans="1:10" x14ac:dyDescent="0.2">
      <c r="A104" s="22" t="s">
        <v>169</v>
      </c>
      <c r="B104" s="22"/>
    </row>
    <row r="105" spans="1:10" ht="12.75" thickBot="1" x14ac:dyDescent="0.25">
      <c r="A105" s="22"/>
      <c r="B105" s="22"/>
    </row>
    <row r="106" spans="1:10" ht="13.5" customHeight="1" thickBot="1" x14ac:dyDescent="0.25">
      <c r="A106" s="198" t="s">
        <v>123</v>
      </c>
      <c r="B106" s="198"/>
      <c r="C106" s="170" t="s">
        <v>124</v>
      </c>
      <c r="D106" s="171"/>
      <c r="E106" s="172" t="s">
        <v>125</v>
      </c>
      <c r="F106" s="171"/>
      <c r="G106" s="172" t="s">
        <v>176</v>
      </c>
      <c r="H106" s="170"/>
      <c r="I106" s="170"/>
      <c r="J106" s="171"/>
    </row>
    <row r="107" spans="1:10" ht="26.25" customHeight="1" x14ac:dyDescent="0.2">
      <c r="A107" s="149" t="s">
        <v>110</v>
      </c>
      <c r="B107" s="149" t="s">
        <v>111</v>
      </c>
      <c r="C107" s="147" t="s">
        <v>114</v>
      </c>
      <c r="D107" s="106" t="s">
        <v>111</v>
      </c>
      <c r="E107" s="105" t="s">
        <v>127</v>
      </c>
      <c r="F107" s="106" t="s">
        <v>111</v>
      </c>
      <c r="G107" s="157" t="s">
        <v>116</v>
      </c>
      <c r="H107" s="191" t="s">
        <v>111</v>
      </c>
      <c r="I107" s="192"/>
      <c r="J107" s="193"/>
    </row>
    <row r="108" spans="1:10" s="111" customFormat="1" ht="13.5" customHeight="1" thickBot="1" x14ac:dyDescent="0.25">
      <c r="A108" s="142">
        <f>C33-C25</f>
        <v>0</v>
      </c>
      <c r="B108" s="150" t="s">
        <v>112</v>
      </c>
      <c r="C108" s="148" t="str">
        <f>IFERROR(B18/C25," ")</f>
        <v xml:space="preserve"> </v>
      </c>
      <c r="D108" s="109" t="s">
        <v>113</v>
      </c>
      <c r="E108" s="110" t="str">
        <f>IFERROR(B37/B18," ")</f>
        <v xml:space="preserve"> </v>
      </c>
      <c r="F108" s="109" t="s">
        <v>115</v>
      </c>
      <c r="G108" s="158" t="str">
        <f>IFERROR(B37/C25," ")</f>
        <v xml:space="preserve"> </v>
      </c>
      <c r="H108" s="194" t="s">
        <v>117</v>
      </c>
      <c r="I108" s="195"/>
      <c r="J108" s="196"/>
    </row>
    <row r="109" spans="1:10" x14ac:dyDescent="0.2">
      <c r="A109" s="20" t="s">
        <v>126</v>
      </c>
    </row>
    <row r="111" spans="1:10" ht="21" customHeight="1" x14ac:dyDescent="0.2">
      <c r="A111" s="107" t="s">
        <v>121</v>
      </c>
      <c r="B111" s="55"/>
    </row>
    <row r="112" spans="1:10" s="159" customFormat="1" ht="9" x14ac:dyDescent="0.15">
      <c r="F112" s="190" t="s">
        <v>234</v>
      </c>
      <c r="G112" s="190"/>
      <c r="H112" s="190"/>
      <c r="I112" s="190"/>
      <c r="J112" s="190"/>
    </row>
  </sheetData>
  <mergeCells count="16">
    <mergeCell ref="F112:J112"/>
    <mergeCell ref="H107:J107"/>
    <mergeCell ref="H108:J108"/>
    <mergeCell ref="C88:C89"/>
    <mergeCell ref="A106:B106"/>
    <mergeCell ref="A74:A75"/>
    <mergeCell ref="B1:J3"/>
    <mergeCell ref="C106:D106"/>
    <mergeCell ref="E106:F106"/>
    <mergeCell ref="A93:H102"/>
    <mergeCell ref="G106:J106"/>
    <mergeCell ref="A1:A3"/>
    <mergeCell ref="A55:B55"/>
    <mergeCell ref="C55:G55"/>
    <mergeCell ref="D56:G56"/>
    <mergeCell ref="A63:A66"/>
  </mergeCells>
  <pageMargins left="0.74803149606299213" right="0.74803149606299213" top="0.98425196850393704" bottom="0.94488188976377963" header="0" footer="0"/>
  <pageSetup scale="4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J56"/>
  <sheetViews>
    <sheetView workbookViewId="0">
      <selection activeCell="A2" sqref="A2:J2"/>
    </sheetView>
  </sheetViews>
  <sheetFormatPr baseColWidth="10" defaultRowHeight="12.75" x14ac:dyDescent="0.2"/>
  <cols>
    <col min="1" max="1" width="22.42578125" style="57" customWidth="1"/>
    <col min="2" max="9" width="11.42578125" style="57"/>
    <col min="10" max="10" width="18.85546875" style="57" customWidth="1"/>
    <col min="11" max="16384" width="11.42578125" style="57"/>
  </cols>
  <sheetData>
    <row r="1" spans="1:10" ht="13.5" thickBot="1" x14ac:dyDescent="0.25"/>
    <row r="2" spans="1:10" ht="36" customHeight="1" thickBot="1" x14ac:dyDescent="0.25">
      <c r="A2" s="204" t="s">
        <v>152</v>
      </c>
      <c r="B2" s="205"/>
      <c r="C2" s="205"/>
      <c r="D2" s="205"/>
      <c r="E2" s="205"/>
      <c r="F2" s="205"/>
      <c r="G2" s="205"/>
      <c r="H2" s="205"/>
      <c r="I2" s="205"/>
      <c r="J2" s="206"/>
    </row>
    <row r="3" spans="1:10" x14ac:dyDescent="0.2">
      <c r="A3" s="52"/>
      <c r="J3" s="60"/>
    </row>
    <row r="4" spans="1:10" x14ac:dyDescent="0.2">
      <c r="A4" s="52" t="s">
        <v>150</v>
      </c>
      <c r="J4" s="60"/>
    </row>
    <row r="5" spans="1:10" ht="13.5" thickBot="1" x14ac:dyDescent="0.25">
      <c r="A5" s="52"/>
      <c r="J5" s="60"/>
    </row>
    <row r="6" spans="1:10" x14ac:dyDescent="0.2">
      <c r="A6" s="72" t="s">
        <v>226</v>
      </c>
      <c r="B6" s="73"/>
      <c r="C6" s="73"/>
      <c r="D6" s="73"/>
      <c r="E6" s="73"/>
      <c r="F6" s="73"/>
      <c r="G6" s="73"/>
      <c r="H6" s="73"/>
      <c r="I6" s="209" t="s">
        <v>227</v>
      </c>
      <c r="J6" s="210"/>
    </row>
    <row r="7" spans="1:10" x14ac:dyDescent="0.2">
      <c r="A7" s="74" t="s">
        <v>153</v>
      </c>
      <c r="E7" s="207"/>
      <c r="F7" s="207"/>
      <c r="G7" s="207"/>
      <c r="I7" s="211" t="s">
        <v>130</v>
      </c>
      <c r="J7" s="212"/>
    </row>
    <row r="8" spans="1:10" x14ac:dyDescent="0.2">
      <c r="A8" s="74" t="s">
        <v>154</v>
      </c>
      <c r="F8" s="208"/>
      <c r="G8" s="208"/>
      <c r="I8" s="213" t="s">
        <v>155</v>
      </c>
      <c r="J8" s="214"/>
    </row>
    <row r="9" spans="1:10" x14ac:dyDescent="0.2">
      <c r="A9" s="74" t="s">
        <v>183</v>
      </c>
      <c r="F9" s="61"/>
      <c r="G9" s="61"/>
      <c r="J9" s="75"/>
    </row>
    <row r="10" spans="1:10" x14ac:dyDescent="0.2">
      <c r="A10" s="74" t="s">
        <v>184</v>
      </c>
      <c r="J10" s="75"/>
    </row>
    <row r="11" spans="1:10" x14ac:dyDescent="0.2">
      <c r="A11" s="74" t="s">
        <v>185</v>
      </c>
      <c r="J11" s="75"/>
    </row>
    <row r="12" spans="1:10" x14ac:dyDescent="0.2">
      <c r="A12" s="74" t="s">
        <v>186</v>
      </c>
      <c r="J12" s="75"/>
    </row>
    <row r="13" spans="1:10" ht="27.75" customHeight="1" x14ac:dyDescent="0.2">
      <c r="A13" s="215" t="s">
        <v>223</v>
      </c>
      <c r="B13" s="216"/>
      <c r="C13" s="216"/>
      <c r="D13" s="216"/>
      <c r="E13" s="216"/>
      <c r="F13" s="216"/>
      <c r="G13" s="216"/>
      <c r="H13" s="216"/>
      <c r="I13" s="216"/>
      <c r="J13" s="217"/>
    </row>
    <row r="14" spans="1:10" x14ac:dyDescent="0.2">
      <c r="A14" s="74" t="s">
        <v>210</v>
      </c>
      <c r="J14" s="75"/>
    </row>
    <row r="15" spans="1:10" ht="13.5" thickBot="1" x14ac:dyDescent="0.25">
      <c r="A15" s="76"/>
      <c r="B15" s="77"/>
      <c r="C15" s="77"/>
      <c r="D15" s="77"/>
      <c r="E15" s="77"/>
      <c r="F15" s="77"/>
      <c r="G15" s="77"/>
      <c r="H15" s="77"/>
      <c r="I15" s="77"/>
      <c r="J15" s="78"/>
    </row>
    <row r="16" spans="1:10" x14ac:dyDescent="0.2">
      <c r="A16" s="57" t="s">
        <v>131</v>
      </c>
    </row>
    <row r="17" spans="1:10" x14ac:dyDescent="0.2">
      <c r="A17" s="51" t="s">
        <v>156</v>
      </c>
      <c r="B17" s="58"/>
      <c r="C17" s="58"/>
      <c r="D17" s="58"/>
      <c r="E17" s="58"/>
      <c r="F17" s="58"/>
      <c r="G17" s="58"/>
      <c r="H17" s="58"/>
      <c r="I17" s="58"/>
      <c r="J17" s="59"/>
    </row>
    <row r="18" spans="1:10" ht="11.25" customHeight="1" x14ac:dyDescent="0.2">
      <c r="A18" s="64" t="s">
        <v>132</v>
      </c>
      <c r="B18" s="62"/>
      <c r="C18" s="62"/>
      <c r="D18" s="62"/>
      <c r="E18" s="62"/>
      <c r="F18" s="62"/>
      <c r="G18" s="62"/>
      <c r="H18" s="62"/>
      <c r="I18" s="62"/>
      <c r="J18" s="63"/>
    </row>
    <row r="19" spans="1:10" x14ac:dyDescent="0.2">
      <c r="A19" s="79" t="s">
        <v>157</v>
      </c>
      <c r="B19" s="58"/>
      <c r="C19" s="58"/>
      <c r="D19" s="58"/>
      <c r="E19" s="58"/>
      <c r="F19" s="58"/>
      <c r="G19" s="58"/>
      <c r="H19" s="58"/>
      <c r="I19" s="58"/>
      <c r="J19" s="59"/>
    </row>
    <row r="20" spans="1:10" x14ac:dyDescent="0.2">
      <c r="A20" s="80"/>
      <c r="J20" s="60"/>
    </row>
    <row r="21" spans="1:10" ht="31.5" customHeight="1" x14ac:dyDescent="0.2">
      <c r="A21" s="199" t="s">
        <v>158</v>
      </c>
      <c r="B21" s="200"/>
      <c r="C21" s="200"/>
      <c r="D21" s="200"/>
      <c r="E21" s="200"/>
      <c r="F21" s="200"/>
      <c r="G21" s="200"/>
      <c r="H21" s="200"/>
      <c r="I21" s="200"/>
      <c r="J21" s="201"/>
    </row>
    <row r="22" spans="1:10" ht="54" customHeight="1" x14ac:dyDescent="0.2">
      <c r="A22" s="199" t="s">
        <v>165</v>
      </c>
      <c r="B22" s="200"/>
      <c r="C22" s="200"/>
      <c r="D22" s="200"/>
      <c r="E22" s="200"/>
      <c r="F22" s="200"/>
      <c r="G22" s="200"/>
      <c r="H22" s="200"/>
      <c r="I22" s="200"/>
      <c r="J22" s="201"/>
    </row>
    <row r="23" spans="1:10" ht="87" customHeight="1" x14ac:dyDescent="0.2">
      <c r="A23" s="199" t="s">
        <v>171</v>
      </c>
      <c r="B23" s="200"/>
      <c r="C23" s="200"/>
      <c r="D23" s="200"/>
      <c r="E23" s="200"/>
      <c r="F23" s="200"/>
      <c r="G23" s="200"/>
      <c r="H23" s="200"/>
      <c r="I23" s="200"/>
      <c r="J23" s="201"/>
    </row>
    <row r="24" spans="1:10" ht="30" customHeight="1" x14ac:dyDescent="0.2">
      <c r="A24" s="199" t="s">
        <v>228</v>
      </c>
      <c r="B24" s="200"/>
      <c r="C24" s="200"/>
      <c r="D24" s="200"/>
      <c r="E24" s="200"/>
      <c r="F24" s="200"/>
      <c r="G24" s="200"/>
      <c r="H24" s="200"/>
      <c r="I24" s="200"/>
      <c r="J24" s="201"/>
    </row>
    <row r="25" spans="1:10" ht="30" customHeight="1" x14ac:dyDescent="0.2">
      <c r="A25" s="199" t="s">
        <v>172</v>
      </c>
      <c r="B25" s="200"/>
      <c r="C25" s="200"/>
      <c r="D25" s="200"/>
      <c r="E25" s="200"/>
      <c r="F25" s="200"/>
      <c r="G25" s="200"/>
      <c r="H25" s="200"/>
      <c r="I25" s="200"/>
      <c r="J25" s="201"/>
    </row>
    <row r="26" spans="1:10" ht="40.5" customHeight="1" x14ac:dyDescent="0.2">
      <c r="A26" s="199" t="s">
        <v>229</v>
      </c>
      <c r="B26" s="200"/>
      <c r="C26" s="200"/>
      <c r="D26" s="200"/>
      <c r="E26" s="200"/>
      <c r="F26" s="200"/>
      <c r="G26" s="200"/>
      <c r="H26" s="200"/>
      <c r="I26" s="200"/>
      <c r="J26" s="201"/>
    </row>
    <row r="27" spans="1:10" ht="18" customHeight="1" x14ac:dyDescent="0.2">
      <c r="A27" s="199" t="s">
        <v>178</v>
      </c>
      <c r="B27" s="200"/>
      <c r="C27" s="200"/>
      <c r="D27" s="200"/>
      <c r="E27" s="200"/>
      <c r="F27" s="200"/>
      <c r="G27" s="200"/>
      <c r="H27" s="200"/>
      <c r="I27" s="200"/>
      <c r="J27" s="201"/>
    </row>
    <row r="28" spans="1:10" ht="13.5" customHeight="1" x14ac:dyDescent="0.2">
      <c r="A28" s="82"/>
      <c r="B28" s="83"/>
      <c r="C28" s="83"/>
      <c r="D28" s="83"/>
      <c r="E28" s="83"/>
      <c r="F28" s="83"/>
      <c r="G28" s="83"/>
      <c r="H28" s="83"/>
      <c r="I28" s="83"/>
      <c r="J28" s="84"/>
    </row>
    <row r="29" spans="1:10" ht="21.75" customHeight="1" x14ac:dyDescent="0.2">
      <c r="A29" s="199" t="s">
        <v>159</v>
      </c>
      <c r="B29" s="200"/>
      <c r="C29" s="200"/>
      <c r="D29" s="200"/>
      <c r="E29" s="200"/>
      <c r="F29" s="200"/>
      <c r="G29" s="200"/>
      <c r="H29" s="200"/>
      <c r="I29" s="200"/>
      <c r="J29" s="201"/>
    </row>
    <row r="30" spans="1:10" x14ac:dyDescent="0.2">
      <c r="A30" s="52"/>
      <c r="J30" s="60"/>
    </row>
    <row r="31" spans="1:10" x14ac:dyDescent="0.2">
      <c r="A31" s="112" t="s">
        <v>99</v>
      </c>
      <c r="B31" s="112" t="s">
        <v>98</v>
      </c>
      <c r="J31" s="60"/>
    </row>
    <row r="32" spans="1:10" x14ac:dyDescent="0.2">
      <c r="A32" s="65">
        <f>B32*20</f>
        <v>0</v>
      </c>
      <c r="B32" s="66"/>
      <c r="J32" s="60"/>
    </row>
    <row r="33" spans="1:10" x14ac:dyDescent="0.2">
      <c r="A33" s="65">
        <f>B33*12.16</f>
        <v>0</v>
      </c>
      <c r="B33" s="66"/>
      <c r="J33" s="60"/>
    </row>
    <row r="34" spans="1:10" x14ac:dyDescent="0.2">
      <c r="A34" s="65">
        <f>B34*39.1</f>
        <v>0</v>
      </c>
      <c r="B34" s="66"/>
      <c r="J34" s="60"/>
    </row>
    <row r="35" spans="1:10" x14ac:dyDescent="0.2">
      <c r="A35" s="65">
        <f>B35*23</f>
        <v>0</v>
      </c>
      <c r="B35" s="66"/>
      <c r="J35" s="60"/>
    </row>
    <row r="36" spans="1:10" x14ac:dyDescent="0.2">
      <c r="A36" s="67"/>
      <c r="B36" s="68"/>
      <c r="J36" s="60"/>
    </row>
    <row r="37" spans="1:10" x14ac:dyDescent="0.2">
      <c r="A37" s="61" t="s">
        <v>133</v>
      </c>
      <c r="B37" s="68" t="s">
        <v>134</v>
      </c>
      <c r="J37" s="60"/>
    </row>
    <row r="38" spans="1:10" x14ac:dyDescent="0.2">
      <c r="A38" s="64"/>
      <c r="B38" s="62"/>
      <c r="C38" s="62"/>
      <c r="D38" s="62"/>
      <c r="E38" s="62"/>
      <c r="F38" s="62"/>
      <c r="G38" s="62"/>
      <c r="H38" s="62"/>
      <c r="I38" s="62"/>
      <c r="J38" s="63"/>
    </row>
    <row r="39" spans="1:10" ht="25.5" customHeight="1" x14ac:dyDescent="0.2">
      <c r="A39" s="218" t="s">
        <v>162</v>
      </c>
      <c r="B39" s="219"/>
      <c r="C39" s="219"/>
      <c r="D39" s="219"/>
      <c r="E39" s="219"/>
      <c r="F39" s="219"/>
      <c r="G39" s="219"/>
      <c r="H39" s="219"/>
      <c r="I39" s="219"/>
      <c r="J39" s="220"/>
    </row>
    <row r="40" spans="1:10" x14ac:dyDescent="0.2">
      <c r="A40" s="52"/>
      <c r="J40" s="60"/>
    </row>
    <row r="41" spans="1:10" x14ac:dyDescent="0.2">
      <c r="A41" s="69" t="s">
        <v>95</v>
      </c>
      <c r="B41" s="70">
        <f>B7*0.64</f>
        <v>0</v>
      </c>
      <c r="J41" s="60"/>
    </row>
    <row r="42" spans="1:10" x14ac:dyDescent="0.2">
      <c r="A42" s="69" t="s">
        <v>100</v>
      </c>
      <c r="B42" s="71">
        <f>(B16*2.5)+(B17*4.12)/10</f>
        <v>0</v>
      </c>
      <c r="J42" s="60"/>
    </row>
    <row r="43" spans="1:10" x14ac:dyDescent="0.2">
      <c r="A43" s="113"/>
      <c r="B43" s="114"/>
      <c r="J43" s="60"/>
    </row>
    <row r="44" spans="1:10" ht="37.5" customHeight="1" x14ac:dyDescent="0.2">
      <c r="A44" s="202" t="s">
        <v>163</v>
      </c>
      <c r="B44" s="202"/>
      <c r="C44" s="202"/>
      <c r="D44" s="202"/>
      <c r="E44" s="202"/>
      <c r="F44" s="202"/>
      <c r="G44" s="202"/>
      <c r="H44" s="202"/>
      <c r="I44" s="202"/>
      <c r="J44" s="203"/>
    </row>
    <row r="45" spans="1:10" ht="39" customHeight="1" x14ac:dyDescent="0.2">
      <c r="A45" s="202" t="s">
        <v>164</v>
      </c>
      <c r="B45" s="202"/>
      <c r="C45" s="202"/>
      <c r="D45" s="202"/>
      <c r="E45" s="202"/>
      <c r="F45" s="202"/>
      <c r="G45" s="202"/>
      <c r="H45" s="202"/>
      <c r="I45" s="202"/>
      <c r="J45" s="203"/>
    </row>
    <row r="46" spans="1:10" ht="39" customHeight="1" x14ac:dyDescent="0.2">
      <c r="A46" s="202" t="s">
        <v>166</v>
      </c>
      <c r="B46" s="202"/>
      <c r="C46" s="202"/>
      <c r="D46" s="202"/>
      <c r="E46" s="202"/>
      <c r="F46" s="202"/>
      <c r="G46" s="202"/>
      <c r="H46" s="202"/>
      <c r="I46" s="202"/>
      <c r="J46" s="203"/>
    </row>
    <row r="47" spans="1:10" ht="24" customHeight="1" x14ac:dyDescent="0.2">
      <c r="A47" s="202" t="s">
        <v>230</v>
      </c>
      <c r="B47" s="202"/>
      <c r="C47" s="202"/>
      <c r="D47" s="202"/>
      <c r="E47" s="202"/>
      <c r="F47" s="202"/>
      <c r="G47" s="202"/>
      <c r="H47" s="202"/>
      <c r="I47" s="202"/>
      <c r="J47" s="203"/>
    </row>
    <row r="48" spans="1:10" ht="24" customHeight="1" x14ac:dyDescent="0.2">
      <c r="A48" s="202" t="s">
        <v>167</v>
      </c>
      <c r="B48" s="202"/>
      <c r="C48" s="202"/>
      <c r="D48" s="202"/>
      <c r="E48" s="202"/>
      <c r="F48" s="202"/>
      <c r="G48" s="202"/>
      <c r="H48" s="202"/>
      <c r="I48" s="202"/>
      <c r="J48" s="203"/>
    </row>
    <row r="49" spans="1:10" ht="27.75" customHeight="1" x14ac:dyDescent="0.2">
      <c r="A49" s="202" t="s">
        <v>170</v>
      </c>
      <c r="B49" s="202"/>
      <c r="C49" s="202"/>
      <c r="D49" s="202"/>
      <c r="E49" s="202"/>
      <c r="F49" s="202"/>
      <c r="G49" s="202"/>
      <c r="H49" s="202"/>
      <c r="I49" s="202"/>
      <c r="J49" s="203"/>
    </row>
    <row r="50" spans="1:10" ht="18.75" customHeight="1" x14ac:dyDescent="0.2">
      <c r="A50" s="202" t="s">
        <v>173</v>
      </c>
      <c r="B50" s="202"/>
      <c r="C50" s="202"/>
      <c r="D50" s="202"/>
      <c r="E50" s="202"/>
      <c r="F50" s="202"/>
      <c r="G50" s="202"/>
      <c r="H50" s="202"/>
      <c r="I50" s="202"/>
      <c r="J50" s="203"/>
    </row>
    <row r="51" spans="1:10" ht="18.75" customHeight="1" x14ac:dyDescent="0.2">
      <c r="A51" s="202" t="s">
        <v>174</v>
      </c>
      <c r="B51" s="202"/>
      <c r="C51" s="202"/>
      <c r="D51" s="202"/>
      <c r="E51" s="202"/>
      <c r="F51" s="202"/>
      <c r="G51" s="202"/>
      <c r="H51" s="202"/>
      <c r="I51" s="202"/>
      <c r="J51" s="203"/>
    </row>
    <row r="52" spans="1:10" ht="18.75" customHeight="1" x14ac:dyDescent="0.2">
      <c r="A52" s="202" t="s">
        <v>175</v>
      </c>
      <c r="B52" s="202"/>
      <c r="C52" s="202"/>
      <c r="D52" s="202"/>
      <c r="E52" s="202"/>
      <c r="F52" s="202"/>
      <c r="G52" s="202"/>
      <c r="H52" s="202"/>
      <c r="I52" s="202"/>
      <c r="J52" s="203"/>
    </row>
    <row r="53" spans="1:10" ht="18.75" customHeight="1" x14ac:dyDescent="0.2">
      <c r="A53" s="202" t="s">
        <v>177</v>
      </c>
      <c r="B53" s="202"/>
      <c r="C53" s="202"/>
      <c r="D53" s="202"/>
      <c r="E53" s="202"/>
      <c r="F53" s="202"/>
      <c r="G53" s="202"/>
      <c r="H53" s="202"/>
      <c r="I53" s="202"/>
      <c r="J53" s="203"/>
    </row>
    <row r="54" spans="1:10" x14ac:dyDescent="0.2">
      <c r="A54" s="64"/>
      <c r="B54" s="62"/>
      <c r="C54" s="62"/>
      <c r="D54" s="62"/>
      <c r="E54" s="62"/>
      <c r="F54" s="62"/>
      <c r="G54" s="62"/>
      <c r="H54" s="62"/>
      <c r="I54" s="62"/>
      <c r="J54" s="63"/>
    </row>
    <row r="55" spans="1:10" x14ac:dyDescent="0.2">
      <c r="A55" s="53" t="s">
        <v>161</v>
      </c>
      <c r="B55" s="58"/>
      <c r="C55" s="58"/>
      <c r="D55" s="58"/>
      <c r="E55" s="58"/>
      <c r="F55" s="58"/>
      <c r="G55" s="58"/>
      <c r="H55" s="58"/>
      <c r="I55" s="58"/>
      <c r="J55" s="59"/>
    </row>
    <row r="56" spans="1:10" x14ac:dyDescent="0.2">
      <c r="A56" s="64"/>
      <c r="B56" s="62"/>
      <c r="C56" s="62"/>
      <c r="D56" s="62"/>
      <c r="E56" s="62"/>
      <c r="F56" s="62"/>
      <c r="G56" s="62"/>
      <c r="H56" s="62"/>
      <c r="I56" s="62"/>
      <c r="J56" s="63"/>
    </row>
  </sheetData>
  <mergeCells count="26">
    <mergeCell ref="A51:J51"/>
    <mergeCell ref="A52:J52"/>
    <mergeCell ref="A53:J53"/>
    <mergeCell ref="A27:J27"/>
    <mergeCell ref="A24:J24"/>
    <mergeCell ref="A48:J48"/>
    <mergeCell ref="A49:J49"/>
    <mergeCell ref="A25:J25"/>
    <mergeCell ref="A26:J26"/>
    <mergeCell ref="A50:J50"/>
    <mergeCell ref="A39:J39"/>
    <mergeCell ref="A44:J44"/>
    <mergeCell ref="A45:J45"/>
    <mergeCell ref="A46:J46"/>
    <mergeCell ref="A22:J22"/>
    <mergeCell ref="A47:J47"/>
    <mergeCell ref="A21:J21"/>
    <mergeCell ref="A29:J29"/>
    <mergeCell ref="A2:J2"/>
    <mergeCell ref="E7:G7"/>
    <mergeCell ref="F8:G8"/>
    <mergeCell ref="I6:J6"/>
    <mergeCell ref="I7:J7"/>
    <mergeCell ref="I8:J8"/>
    <mergeCell ref="A13:J13"/>
    <mergeCell ref="A23:J23"/>
  </mergeCells>
  <pageMargins left="0.7" right="0.7" top="0.75" bottom="0.75" header="0.3" footer="0.3"/>
  <pageSetup orientation="portrait"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J109"/>
  <sheetViews>
    <sheetView zoomScale="70" zoomScaleNormal="70" zoomScalePageLayoutView="70" workbookViewId="0">
      <selection activeCell="B1" sqref="B1:H1"/>
    </sheetView>
  </sheetViews>
  <sheetFormatPr baseColWidth="10" defaultRowHeight="12" x14ac:dyDescent="0.2"/>
  <cols>
    <col min="1" max="1" width="37.42578125" style="20" customWidth="1"/>
    <col min="2" max="2" width="25.140625" style="20" customWidth="1"/>
    <col min="3" max="3" width="26.5703125" style="20" customWidth="1"/>
    <col min="4" max="4" width="22.28515625" style="20" customWidth="1"/>
    <col min="5" max="5" width="19.140625" style="20" customWidth="1"/>
    <col min="6" max="6" width="18" style="20" customWidth="1"/>
    <col min="7" max="7" width="23.7109375" style="20" customWidth="1"/>
    <col min="8" max="8" width="31.28515625" style="20" customWidth="1"/>
    <col min="9" max="9" width="8.7109375" style="20" customWidth="1"/>
    <col min="10" max="16384" width="11.42578125" style="20"/>
  </cols>
  <sheetData>
    <row r="1" spans="1:9" ht="60.75" customHeight="1" x14ac:dyDescent="0.2">
      <c r="A1" s="56"/>
      <c r="B1" s="222" t="s">
        <v>151</v>
      </c>
      <c r="C1" s="223"/>
      <c r="D1" s="223"/>
      <c r="E1" s="223"/>
      <c r="F1" s="223"/>
      <c r="G1" s="223"/>
      <c r="H1" s="224"/>
    </row>
    <row r="2" spans="1:9" ht="16.5" customHeight="1" x14ac:dyDescent="0.2">
      <c r="A2" s="81" t="s">
        <v>135</v>
      </c>
      <c r="B2" s="122" t="s">
        <v>141</v>
      </c>
    </row>
    <row r="3" spans="1:9" ht="14.25" customHeight="1" x14ac:dyDescent="0.2">
      <c r="A3" s="81" t="s">
        <v>136</v>
      </c>
      <c r="B3" s="122" t="s">
        <v>142</v>
      </c>
    </row>
    <row r="4" spans="1:9" ht="14.25" customHeight="1" x14ac:dyDescent="0.2">
      <c r="A4" s="81" t="s">
        <v>1</v>
      </c>
      <c r="B4" s="123">
        <v>43175</v>
      </c>
    </row>
    <row r="5" spans="1:9" ht="15" customHeight="1" x14ac:dyDescent="0.2">
      <c r="A5" s="81" t="s">
        <v>0</v>
      </c>
      <c r="B5" s="122" t="s">
        <v>145</v>
      </c>
      <c r="D5" s="21"/>
      <c r="E5" s="22"/>
      <c r="F5" s="22"/>
      <c r="G5" s="22"/>
      <c r="H5" s="22"/>
      <c r="I5" s="22"/>
    </row>
    <row r="6" spans="1:9" ht="16.5" customHeight="1" x14ac:dyDescent="0.2">
      <c r="A6" s="81" t="s">
        <v>2</v>
      </c>
      <c r="B6" s="122" t="s">
        <v>143</v>
      </c>
    </row>
    <row r="7" spans="1:9" ht="17.25" customHeight="1" x14ac:dyDescent="0.2">
      <c r="A7" s="81" t="s">
        <v>3</v>
      </c>
      <c r="B7" s="122" t="s">
        <v>144</v>
      </c>
    </row>
    <row r="8" spans="1:9" ht="13.5" customHeight="1" x14ac:dyDescent="0.2">
      <c r="A8" s="81" t="s">
        <v>4</v>
      </c>
      <c r="B8" s="122" t="s">
        <v>128</v>
      </c>
    </row>
    <row r="9" spans="1:9" ht="15.75" customHeight="1" x14ac:dyDescent="0.2">
      <c r="A9" s="81" t="s">
        <v>5</v>
      </c>
      <c r="B9" s="122" t="s">
        <v>129</v>
      </c>
    </row>
    <row r="10" spans="1:9" ht="15" customHeight="1" x14ac:dyDescent="0.2">
      <c r="A10" s="81" t="s">
        <v>22</v>
      </c>
      <c r="B10" s="122" t="s">
        <v>145</v>
      </c>
    </row>
    <row r="11" spans="1:9" ht="9.75" customHeight="1" x14ac:dyDescent="0.2">
      <c r="A11" s="87"/>
    </row>
    <row r="12" spans="1:9" s="88" customFormat="1" ht="15.75" customHeight="1" x14ac:dyDescent="0.2">
      <c r="A12" s="91" t="s">
        <v>91</v>
      </c>
      <c r="C12" s="103"/>
      <c r="D12" s="103"/>
      <c r="E12" s="103"/>
      <c r="F12" s="103"/>
      <c r="G12" s="104"/>
      <c r="H12" s="104"/>
    </row>
    <row r="13" spans="1:9" ht="9.75" customHeight="1" x14ac:dyDescent="0.2">
      <c r="A13" s="23"/>
      <c r="C13" s="24"/>
      <c r="D13" s="24"/>
      <c r="F13" s="24"/>
      <c r="G13" s="22"/>
      <c r="H13" s="22"/>
    </row>
    <row r="14" spans="1:9" s="88" customFormat="1" ht="17.25" customHeight="1" x14ac:dyDescent="0.2">
      <c r="A14" s="85" t="s">
        <v>90</v>
      </c>
      <c r="B14" s="85" t="s">
        <v>17</v>
      </c>
      <c r="C14" s="86"/>
      <c r="D14" s="86"/>
      <c r="E14" s="87"/>
      <c r="F14" s="87"/>
      <c r="G14" s="87"/>
      <c r="H14" s="87"/>
      <c r="I14" s="87"/>
    </row>
    <row r="15" spans="1:9" s="88" customFormat="1" x14ac:dyDescent="0.2">
      <c r="A15" s="89" t="s">
        <v>6</v>
      </c>
      <c r="B15" s="26">
        <v>7.8</v>
      </c>
      <c r="C15" s="91"/>
      <c r="D15" s="92"/>
      <c r="E15" s="92"/>
      <c r="F15" s="92"/>
      <c r="G15" s="92"/>
      <c r="H15" s="92"/>
      <c r="I15" s="92"/>
    </row>
    <row r="16" spans="1:9" s="88" customFormat="1" x14ac:dyDescent="0.2">
      <c r="A16" s="89" t="s">
        <v>118</v>
      </c>
      <c r="B16" s="26">
        <v>613</v>
      </c>
      <c r="C16" s="91"/>
      <c r="D16" s="92"/>
      <c r="E16" s="92"/>
      <c r="F16" s="92"/>
      <c r="G16" s="92"/>
      <c r="H16" s="92"/>
      <c r="I16" s="92"/>
    </row>
    <row r="17" spans="1:9" s="88" customFormat="1" ht="13.5" customHeight="1" x14ac:dyDescent="0.2">
      <c r="A17" s="93" t="s">
        <v>103</v>
      </c>
      <c r="B17" s="94">
        <f>B16/1000</f>
        <v>0.61299999999999999</v>
      </c>
      <c r="C17" s="91"/>
      <c r="D17" s="92"/>
      <c r="E17" s="92"/>
      <c r="F17" s="92"/>
      <c r="G17" s="92"/>
      <c r="H17" s="92"/>
      <c r="I17" s="92"/>
    </row>
    <row r="18" spans="1:9" ht="17.25" customHeight="1" x14ac:dyDescent="0.2">
      <c r="A18" s="95" t="s">
        <v>7</v>
      </c>
      <c r="B18" s="95" t="s">
        <v>99</v>
      </c>
      <c r="C18" s="85" t="s">
        <v>98</v>
      </c>
    </row>
    <row r="19" spans="1:9" s="88" customFormat="1" ht="13.5" customHeight="1" x14ac:dyDescent="0.2">
      <c r="A19" s="96" t="s">
        <v>8</v>
      </c>
      <c r="B19" s="54">
        <f>C19*20</f>
        <v>57.96</v>
      </c>
      <c r="C19" s="97">
        <v>2.8980000000000001</v>
      </c>
    </row>
    <row r="20" spans="1:9" s="88" customFormat="1" ht="12" customHeight="1" x14ac:dyDescent="0.2">
      <c r="A20" s="96" t="s">
        <v>9</v>
      </c>
      <c r="B20" s="54">
        <f>C20*12.16</f>
        <v>25.998079999999998</v>
      </c>
      <c r="C20" s="97">
        <v>2.1379999999999999</v>
      </c>
    </row>
    <row r="21" spans="1:9" s="88" customFormat="1" ht="12.75" customHeight="1" x14ac:dyDescent="0.2">
      <c r="A21" s="96" t="s">
        <v>10</v>
      </c>
      <c r="B21" s="54">
        <f>C21*39.1</f>
        <v>3.7536</v>
      </c>
      <c r="C21" s="97">
        <v>9.6000000000000002E-2</v>
      </c>
    </row>
    <row r="22" spans="1:9" s="88" customFormat="1" ht="12.75" customHeight="1" x14ac:dyDescent="0.2">
      <c r="A22" s="96" t="s">
        <v>11</v>
      </c>
      <c r="B22" s="54">
        <f>C22*23</f>
        <v>58.074999999999996</v>
      </c>
      <c r="C22" s="97">
        <v>2.5249999999999999</v>
      </c>
      <c r="D22" s="98"/>
      <c r="E22" s="98"/>
      <c r="F22" s="98"/>
    </row>
    <row r="23" spans="1:9" x14ac:dyDescent="0.2">
      <c r="B23" s="28" t="s">
        <v>160</v>
      </c>
      <c r="C23" s="48">
        <f>SUM(C19:C22)</f>
        <v>7.657</v>
      </c>
    </row>
    <row r="24" spans="1:9" s="88" customFormat="1" ht="14.25" customHeight="1" x14ac:dyDescent="0.2">
      <c r="A24" s="96" t="s">
        <v>88</v>
      </c>
      <c r="B24" s="90"/>
      <c r="C24" s="100"/>
    </row>
    <row r="25" spans="1:9" s="88" customFormat="1" ht="16.5" customHeight="1" x14ac:dyDescent="0.2">
      <c r="A25" s="85" t="s">
        <v>14</v>
      </c>
      <c r="B25" s="85" t="s">
        <v>109</v>
      </c>
      <c r="C25" s="85" t="s">
        <v>108</v>
      </c>
    </row>
    <row r="26" spans="1:9" s="88" customFormat="1" ht="13.5" customHeight="1" x14ac:dyDescent="0.2">
      <c r="A26" s="96" t="s">
        <v>15</v>
      </c>
      <c r="B26" s="54">
        <f>C26*35.46</f>
        <v>8.5104000000000006</v>
      </c>
      <c r="C26" s="99">
        <v>0.24</v>
      </c>
    </row>
    <row r="27" spans="1:9" s="88" customFormat="1" ht="13.5" customHeight="1" x14ac:dyDescent="0.2">
      <c r="A27" s="96" t="s">
        <v>16</v>
      </c>
      <c r="B27" s="54">
        <f>C27*48.03</f>
        <v>44.667900000000003</v>
      </c>
      <c r="C27" s="99">
        <v>0.93</v>
      </c>
    </row>
    <row r="28" spans="1:9" s="88" customFormat="1" ht="13.5" customHeight="1" x14ac:dyDescent="0.2">
      <c r="A28" s="96" t="s">
        <v>18</v>
      </c>
      <c r="B28" s="54">
        <f>C28*30</f>
        <v>31.8</v>
      </c>
      <c r="C28" s="99">
        <v>1.06</v>
      </c>
    </row>
    <row r="29" spans="1:9" s="88" customFormat="1" ht="12.75" customHeight="1" x14ac:dyDescent="0.2">
      <c r="A29" s="96" t="s">
        <v>19</v>
      </c>
      <c r="B29" s="54">
        <f>C29*61.01</f>
        <v>288.57730000000004</v>
      </c>
      <c r="C29" s="99">
        <v>4.7300000000000004</v>
      </c>
    </row>
    <row r="30" spans="1:9" s="88" customFormat="1" ht="12" customHeight="1" x14ac:dyDescent="0.2">
      <c r="A30" s="96" t="s">
        <v>20</v>
      </c>
      <c r="B30" s="54">
        <f>C30*62.01</f>
        <v>0</v>
      </c>
      <c r="C30" s="99">
        <v>0</v>
      </c>
      <c r="D30" s="86"/>
    </row>
    <row r="31" spans="1:9" ht="12" customHeight="1" x14ac:dyDescent="0.2">
      <c r="B31" s="116" t="s">
        <v>160</v>
      </c>
      <c r="C31" s="124">
        <f>SUM(C26:C30)</f>
        <v>6.9600000000000009</v>
      </c>
      <c r="D31" s="19"/>
      <c r="E31" s="19"/>
      <c r="F31" s="19"/>
    </row>
    <row r="32" spans="1:9" ht="11.25" customHeight="1" x14ac:dyDescent="0.2">
      <c r="D32" s="19"/>
      <c r="E32" s="19"/>
      <c r="F32" s="19"/>
    </row>
    <row r="33" spans="1:6" ht="12.75" customHeight="1" x14ac:dyDescent="0.2">
      <c r="A33" s="19" t="s">
        <v>92</v>
      </c>
      <c r="B33" s="19"/>
      <c r="D33" s="19"/>
      <c r="E33" s="19"/>
      <c r="F33" s="19"/>
    </row>
    <row r="34" spans="1:6" x14ac:dyDescent="0.2">
      <c r="A34" s="19"/>
      <c r="B34" s="19"/>
      <c r="D34" s="19"/>
      <c r="E34" s="19"/>
      <c r="F34" s="19"/>
    </row>
    <row r="35" spans="1:6" s="88" customFormat="1" ht="13.5" customHeight="1" x14ac:dyDescent="0.2">
      <c r="A35" s="89" t="s">
        <v>95</v>
      </c>
      <c r="B35" s="101">
        <f>B16*0.64</f>
        <v>392.32</v>
      </c>
    </row>
    <row r="36" spans="1:6" s="88" customFormat="1" ht="13.5" customHeight="1" x14ac:dyDescent="0.2">
      <c r="A36" s="89" t="s">
        <v>100</v>
      </c>
      <c r="B36" s="100">
        <f>(B19*2.5)+(B20*4.12)/10</f>
        <v>155.61120896</v>
      </c>
      <c r="C36" s="101" t="str">
        <f>IF(B36=0,"ingresar",IF(B36&lt;7,"agua muy blanda",IF(B36&lt;14,"agua blanda",IF(B36&lt;32,"agua de dureza intermedia",IF(B36&lt;54,"agua dura",IF(B36&gt;=54,"agua muy dura"))))))</f>
        <v>agua muy dura</v>
      </c>
    </row>
    <row r="37" spans="1:6" s="88" customFormat="1" ht="14.25" customHeight="1" x14ac:dyDescent="0.2">
      <c r="A37" s="115" t="s">
        <v>214</v>
      </c>
      <c r="B37" s="142">
        <f>IFERROR(C22/SQRT((C19+C20)/2)," ")</f>
        <v>1.591232057208753</v>
      </c>
      <c r="C37" s="102"/>
    </row>
    <row r="38" spans="1:6" s="88" customFormat="1" ht="13.5" customHeight="1" x14ac:dyDescent="0.2">
      <c r="A38" s="140" t="s">
        <v>89</v>
      </c>
      <c r="B38" s="90">
        <v>1.49</v>
      </c>
      <c r="C38" s="102"/>
    </row>
    <row r="39" spans="1:6" s="88" customFormat="1" ht="12.75" customHeight="1" x14ac:dyDescent="0.2">
      <c r="A39" s="140" t="s">
        <v>222</v>
      </c>
      <c r="B39" s="142">
        <f>IFERROR(B37*(1+(8.4-B47))," ")</f>
        <v>14.95758133776228</v>
      </c>
      <c r="C39" s="102"/>
    </row>
    <row r="40" spans="1:6" s="88" customFormat="1" ht="12" customHeight="1" x14ac:dyDescent="0.2">
      <c r="A40" s="140" t="s">
        <v>21</v>
      </c>
      <c r="B40" s="143">
        <f>IFERROR((C22/SQRT(B38+C20/2))," ")</f>
        <v>1.5784333178695042</v>
      </c>
      <c r="C40" s="102"/>
    </row>
    <row r="41" spans="1:6" s="88" customFormat="1" ht="12" customHeight="1" x14ac:dyDescent="0.2">
      <c r="A41" s="89" t="s">
        <v>140</v>
      </c>
      <c r="B41" s="142">
        <f>IFERROR((0.08+1.11*B37)," ")</f>
        <v>1.8462675835017162</v>
      </c>
      <c r="C41" s="102"/>
    </row>
    <row r="42" spans="1:6" s="88" customFormat="1" ht="11.25" customHeight="1" x14ac:dyDescent="0.2">
      <c r="A42" s="139" t="s">
        <v>221</v>
      </c>
      <c r="B42" s="141">
        <f>+C19+C20+C22</f>
        <v>7.5609999999999999</v>
      </c>
      <c r="C42" s="102"/>
    </row>
    <row r="43" spans="1:6" s="88" customFormat="1" ht="13.5" customHeight="1" x14ac:dyDescent="0.2">
      <c r="A43" s="139" t="s">
        <v>215</v>
      </c>
      <c r="B43" s="26"/>
      <c r="C43" s="102"/>
    </row>
    <row r="44" spans="1:6" s="88" customFormat="1" ht="12.75" customHeight="1" x14ac:dyDescent="0.2">
      <c r="A44" s="139" t="s">
        <v>216</v>
      </c>
      <c r="B44" s="54">
        <f>+C19+C20</f>
        <v>5.0359999999999996</v>
      </c>
      <c r="C44" s="102"/>
    </row>
    <row r="45" spans="1:6" s="88" customFormat="1" ht="12" customHeight="1" x14ac:dyDescent="0.2">
      <c r="A45" s="139" t="s">
        <v>217</v>
      </c>
      <c r="B45" s="26"/>
      <c r="C45" s="102"/>
    </row>
    <row r="46" spans="1:6" s="88" customFormat="1" ht="13.5" customHeight="1" x14ac:dyDescent="0.2">
      <c r="A46" s="139" t="s">
        <v>218</v>
      </c>
      <c r="B46" s="29">
        <f>C28+C29</f>
        <v>5.7900000000000009</v>
      </c>
      <c r="C46" s="102"/>
    </row>
    <row r="47" spans="1:6" s="88" customFormat="1" ht="12.75" customHeight="1" x14ac:dyDescent="0.2">
      <c r="A47" s="139" t="s">
        <v>219</v>
      </c>
      <c r="B47" s="26"/>
    </row>
    <row r="48" spans="1:6" s="88" customFormat="1" ht="12.75" customHeight="1" x14ac:dyDescent="0.2">
      <c r="A48" s="139" t="s">
        <v>220</v>
      </c>
      <c r="B48" s="101">
        <f>+B43+B45+B47</f>
        <v>0</v>
      </c>
    </row>
    <row r="49" spans="1:10" s="88" customFormat="1" ht="12.75" customHeight="1" x14ac:dyDescent="0.2">
      <c r="A49" s="139" t="s">
        <v>87</v>
      </c>
      <c r="B49" s="54">
        <f>IFERROR((C29/C19)," ")</f>
        <v>1.63216011042098</v>
      </c>
    </row>
    <row r="51" spans="1:10" ht="18" customHeight="1" x14ac:dyDescent="0.2">
      <c r="A51" s="19" t="s">
        <v>93</v>
      </c>
    </row>
    <row r="52" spans="1:10" ht="12.75" thickBot="1" x14ac:dyDescent="0.25">
      <c r="A52" s="19"/>
    </row>
    <row r="53" spans="1:10" ht="17.25" customHeight="1" thickBot="1" x14ac:dyDescent="0.25">
      <c r="A53" s="225" t="s">
        <v>97</v>
      </c>
      <c r="B53" s="226"/>
      <c r="C53" s="227" t="s">
        <v>94</v>
      </c>
      <c r="D53" s="186"/>
      <c r="E53" s="186"/>
      <c r="F53" s="186"/>
      <c r="G53" s="187"/>
    </row>
    <row r="54" spans="1:10" ht="14.25" customHeight="1" x14ac:dyDescent="0.2">
      <c r="A54" s="118" t="s">
        <v>96</v>
      </c>
      <c r="B54" s="117" t="s">
        <v>28</v>
      </c>
      <c r="C54" s="119"/>
      <c r="D54" s="188" t="s">
        <v>28</v>
      </c>
      <c r="E54" s="188"/>
      <c r="F54" s="188"/>
      <c r="G54" s="189"/>
    </row>
    <row r="55" spans="1:10" ht="13.5" customHeight="1" x14ac:dyDescent="0.2">
      <c r="A55" s="31"/>
      <c r="B55" s="32"/>
      <c r="C55" s="120" t="s">
        <v>23</v>
      </c>
      <c r="D55" s="120" t="s">
        <v>24</v>
      </c>
      <c r="E55" s="120" t="s">
        <v>25</v>
      </c>
      <c r="F55" s="120" t="s">
        <v>179</v>
      </c>
      <c r="G55" s="121" t="s">
        <v>27</v>
      </c>
    </row>
    <row r="56" spans="1:10" x14ac:dyDescent="0.2">
      <c r="A56" s="31"/>
      <c r="B56" s="32"/>
      <c r="C56" s="34" t="s">
        <v>29</v>
      </c>
      <c r="D56" s="25"/>
      <c r="G56" s="32"/>
    </row>
    <row r="57" spans="1:10" x14ac:dyDescent="0.2">
      <c r="A57" s="30">
        <f>B16/1000</f>
        <v>0.61299999999999999</v>
      </c>
      <c r="B57" s="125" t="s">
        <v>102</v>
      </c>
      <c r="C57" s="20" t="s">
        <v>119</v>
      </c>
      <c r="D57" s="25" t="s">
        <v>104</v>
      </c>
      <c r="E57" s="25" t="s">
        <v>50</v>
      </c>
      <c r="F57" s="25" t="s">
        <v>51</v>
      </c>
      <c r="G57" s="33" t="s">
        <v>52</v>
      </c>
    </row>
    <row r="58" spans="1:10" x14ac:dyDescent="0.2">
      <c r="A58" s="30">
        <f>B35</f>
        <v>392.32</v>
      </c>
      <c r="B58" s="125" t="s">
        <v>102</v>
      </c>
      <c r="C58" s="20" t="s">
        <v>120</v>
      </c>
      <c r="D58" s="25" t="s">
        <v>12</v>
      </c>
      <c r="E58" s="25" t="s">
        <v>53</v>
      </c>
      <c r="F58" s="25" t="s">
        <v>54</v>
      </c>
      <c r="G58" s="33" t="s">
        <v>55</v>
      </c>
    </row>
    <row r="59" spans="1:10" x14ac:dyDescent="0.2">
      <c r="A59" s="35"/>
      <c r="B59" s="36"/>
      <c r="D59" s="25"/>
      <c r="E59" s="25"/>
      <c r="F59" s="25"/>
      <c r="G59" s="33"/>
    </row>
    <row r="60" spans="1:10" x14ac:dyDescent="0.2">
      <c r="A60" s="37"/>
      <c r="B60" s="36"/>
      <c r="C60" s="34" t="s">
        <v>32</v>
      </c>
      <c r="D60" s="25"/>
      <c r="E60" s="25"/>
      <c r="F60" s="25"/>
      <c r="G60" s="33"/>
    </row>
    <row r="61" spans="1:10" x14ac:dyDescent="0.2">
      <c r="A61" s="160">
        <f>B37</f>
        <v>1.591232057208753</v>
      </c>
      <c r="B61" s="125" t="s">
        <v>147</v>
      </c>
      <c r="C61" s="27" t="s">
        <v>33</v>
      </c>
      <c r="D61" s="25"/>
      <c r="E61" s="25" t="s">
        <v>56</v>
      </c>
      <c r="F61" s="25" t="s">
        <v>57</v>
      </c>
      <c r="G61" s="33" t="s">
        <v>58</v>
      </c>
      <c r="I61" s="38"/>
      <c r="J61" s="25"/>
    </row>
    <row r="62" spans="1:10" x14ac:dyDescent="0.2">
      <c r="A62" s="160"/>
      <c r="B62" s="49"/>
      <c r="C62" s="27" t="s">
        <v>34</v>
      </c>
      <c r="D62" s="25"/>
      <c r="E62" s="25" t="s">
        <v>59</v>
      </c>
      <c r="F62" s="25" t="s">
        <v>60</v>
      </c>
      <c r="G62" s="33" t="s">
        <v>61</v>
      </c>
    </row>
    <row r="63" spans="1:10" x14ac:dyDescent="0.2">
      <c r="A63" s="160"/>
      <c r="B63" s="39"/>
      <c r="C63" s="27" t="s">
        <v>35</v>
      </c>
      <c r="D63" s="25"/>
      <c r="E63" s="25" t="s">
        <v>62</v>
      </c>
      <c r="F63" s="25" t="s">
        <v>63</v>
      </c>
      <c r="G63" s="33" t="s">
        <v>64</v>
      </c>
    </row>
    <row r="64" spans="1:10" x14ac:dyDescent="0.2">
      <c r="A64" s="160"/>
      <c r="B64" s="39"/>
      <c r="C64" s="27" t="s">
        <v>36</v>
      </c>
      <c r="D64" s="25"/>
      <c r="E64" s="25" t="s">
        <v>65</v>
      </c>
      <c r="F64" s="25" t="s">
        <v>66</v>
      </c>
      <c r="G64" s="33" t="s">
        <v>67</v>
      </c>
    </row>
    <row r="65" spans="1:7" x14ac:dyDescent="0.2">
      <c r="A65" s="35"/>
      <c r="B65" s="36"/>
      <c r="D65" s="25"/>
      <c r="E65" s="25"/>
      <c r="F65" s="25"/>
      <c r="G65" s="33"/>
    </row>
    <row r="66" spans="1:7" x14ac:dyDescent="0.2">
      <c r="A66" s="35"/>
      <c r="B66" s="36"/>
      <c r="C66" s="34" t="s">
        <v>101</v>
      </c>
      <c r="D66" s="25"/>
      <c r="E66" s="25"/>
      <c r="F66" s="25"/>
      <c r="G66" s="33"/>
    </row>
    <row r="67" spans="1:7" x14ac:dyDescent="0.2">
      <c r="A67" s="35"/>
      <c r="B67" s="36"/>
      <c r="C67" s="34" t="s">
        <v>40</v>
      </c>
      <c r="D67" s="25"/>
      <c r="E67" s="25"/>
      <c r="F67" s="40"/>
      <c r="G67" s="33"/>
    </row>
    <row r="68" spans="1:7" x14ac:dyDescent="0.2">
      <c r="A68" s="29">
        <f>B37</f>
        <v>1.591232057208753</v>
      </c>
      <c r="B68" s="125" t="s">
        <v>102</v>
      </c>
      <c r="C68" s="27" t="s">
        <v>38</v>
      </c>
      <c r="D68" s="25" t="s">
        <v>48</v>
      </c>
      <c r="E68" s="25" t="s">
        <v>68</v>
      </c>
      <c r="F68" s="40" t="s">
        <v>69</v>
      </c>
      <c r="G68" s="33" t="s">
        <v>70</v>
      </c>
    </row>
    <row r="69" spans="1:7" x14ac:dyDescent="0.2">
      <c r="A69" s="29">
        <f>C22</f>
        <v>2.5249999999999999</v>
      </c>
      <c r="B69" s="125" t="s">
        <v>102</v>
      </c>
      <c r="C69" s="27" t="s">
        <v>105</v>
      </c>
      <c r="D69" s="25" t="s">
        <v>98</v>
      </c>
      <c r="E69" s="25" t="s">
        <v>68</v>
      </c>
      <c r="F69" s="25" t="s">
        <v>52</v>
      </c>
      <c r="G69" s="41"/>
    </row>
    <row r="70" spans="1:7" x14ac:dyDescent="0.2">
      <c r="A70" s="35"/>
      <c r="B70" s="32"/>
      <c r="C70" s="27"/>
      <c r="D70" s="25"/>
      <c r="E70" s="25"/>
      <c r="F70" s="25"/>
      <c r="G70" s="33"/>
    </row>
    <row r="71" spans="1:7" x14ac:dyDescent="0.2">
      <c r="A71" s="35"/>
      <c r="B71" s="32"/>
      <c r="C71" s="34" t="s">
        <v>41</v>
      </c>
      <c r="D71" s="25"/>
      <c r="E71" s="25"/>
      <c r="F71" s="25"/>
      <c r="G71" s="33"/>
    </row>
    <row r="72" spans="1:7" x14ac:dyDescent="0.2">
      <c r="A72" s="160">
        <f>C26</f>
        <v>0.24</v>
      </c>
      <c r="B72" s="125" t="s">
        <v>102</v>
      </c>
      <c r="C72" s="27" t="s">
        <v>106</v>
      </c>
      <c r="D72" s="25" t="s">
        <v>108</v>
      </c>
      <c r="E72" s="25" t="s">
        <v>71</v>
      </c>
      <c r="F72" s="40" t="s">
        <v>72</v>
      </c>
      <c r="G72" s="33" t="s">
        <v>73</v>
      </c>
    </row>
    <row r="73" spans="1:7" x14ac:dyDescent="0.2">
      <c r="A73" s="160"/>
      <c r="B73" s="125" t="s">
        <v>102</v>
      </c>
      <c r="C73" s="27" t="s">
        <v>107</v>
      </c>
      <c r="D73" s="25" t="s">
        <v>108</v>
      </c>
      <c r="E73" s="25" t="s">
        <v>68</v>
      </c>
      <c r="F73" s="25" t="s">
        <v>52</v>
      </c>
      <c r="G73" s="33"/>
    </row>
    <row r="74" spans="1:7" x14ac:dyDescent="0.2">
      <c r="A74" s="35"/>
      <c r="B74" s="32"/>
      <c r="C74" s="27"/>
      <c r="D74" s="25"/>
      <c r="E74" s="25"/>
      <c r="F74" s="25"/>
      <c r="G74" s="33"/>
    </row>
    <row r="75" spans="1:7" x14ac:dyDescent="0.2">
      <c r="A75" s="35"/>
      <c r="B75" s="32"/>
      <c r="C75" s="34" t="s">
        <v>43</v>
      </c>
      <c r="D75" s="25" t="s">
        <v>98</v>
      </c>
      <c r="E75" s="25" t="s">
        <v>50</v>
      </c>
      <c r="F75" s="25" t="s">
        <v>51</v>
      </c>
      <c r="G75" s="33" t="s">
        <v>52</v>
      </c>
    </row>
    <row r="76" spans="1:7" x14ac:dyDescent="0.2">
      <c r="A76" s="35"/>
      <c r="B76" s="32"/>
      <c r="C76" s="27"/>
      <c r="D76" s="25"/>
      <c r="E76" s="25"/>
      <c r="F76" s="25"/>
      <c r="G76" s="33"/>
    </row>
    <row r="77" spans="1:7" x14ac:dyDescent="0.2">
      <c r="A77" s="35"/>
      <c r="B77" s="32"/>
      <c r="C77" s="34" t="s">
        <v>44</v>
      </c>
      <c r="D77" s="25"/>
      <c r="E77" s="25"/>
      <c r="F77" s="25"/>
      <c r="G77" s="33"/>
    </row>
    <row r="78" spans="1:7" x14ac:dyDescent="0.2">
      <c r="A78" s="29">
        <f>C30</f>
        <v>0</v>
      </c>
      <c r="B78" s="125"/>
      <c r="C78" s="27" t="s">
        <v>45</v>
      </c>
      <c r="D78" s="25" t="s">
        <v>108</v>
      </c>
      <c r="E78" s="25" t="s">
        <v>74</v>
      </c>
      <c r="F78" s="42" t="s">
        <v>75</v>
      </c>
      <c r="G78" s="33" t="s">
        <v>76</v>
      </c>
    </row>
    <row r="79" spans="1:7" x14ac:dyDescent="0.2">
      <c r="A79" s="29">
        <f>C29</f>
        <v>4.7300000000000004</v>
      </c>
      <c r="B79" s="125" t="s">
        <v>147</v>
      </c>
      <c r="C79" s="27" t="s">
        <v>19</v>
      </c>
      <c r="D79" s="25" t="s">
        <v>108</v>
      </c>
      <c r="E79" s="25" t="s">
        <v>77</v>
      </c>
      <c r="F79" s="25" t="s">
        <v>78</v>
      </c>
      <c r="G79" s="33" t="s">
        <v>79</v>
      </c>
    </row>
    <row r="80" spans="1:7" x14ac:dyDescent="0.2">
      <c r="A80" s="30">
        <f>B15</f>
        <v>7.8</v>
      </c>
      <c r="B80" s="125"/>
      <c r="C80" s="27" t="s">
        <v>46</v>
      </c>
      <c r="D80" s="25" t="s">
        <v>49</v>
      </c>
      <c r="E80" s="25" t="s">
        <v>80</v>
      </c>
      <c r="F80" s="25"/>
      <c r="G80" s="33"/>
    </row>
    <row r="81" spans="1:8" ht="12.75" thickBot="1" x14ac:dyDescent="0.25">
      <c r="A81" s="43"/>
      <c r="B81" s="44"/>
      <c r="C81" s="45"/>
      <c r="D81" s="46"/>
      <c r="E81" s="46"/>
      <c r="F81" s="46"/>
      <c r="G81" s="47"/>
    </row>
    <row r="82" spans="1:8" x14ac:dyDescent="0.2">
      <c r="C82" s="27" t="s">
        <v>81</v>
      </c>
    </row>
    <row r="83" spans="1:8" x14ac:dyDescent="0.2">
      <c r="C83" s="27"/>
    </row>
    <row r="84" spans="1:8" s="98" customFormat="1" ht="13.5" customHeight="1" x14ac:dyDescent="0.2">
      <c r="A84" s="98" t="s">
        <v>137</v>
      </c>
      <c r="C84" s="91"/>
    </row>
    <row r="85" spans="1:8" s="98" customFormat="1" ht="11.25" customHeight="1" x14ac:dyDescent="0.2">
      <c r="C85" s="91"/>
    </row>
    <row r="86" spans="1:8" ht="12.75" customHeight="1" x14ac:dyDescent="0.2">
      <c r="A86" s="116" t="s">
        <v>138</v>
      </c>
      <c r="B86" s="101">
        <f>B16</f>
        <v>613</v>
      </c>
      <c r="C86" s="221" t="s">
        <v>148</v>
      </c>
    </row>
    <row r="87" spans="1:8" ht="15" customHeight="1" x14ac:dyDescent="0.2">
      <c r="A87" s="116" t="s">
        <v>139</v>
      </c>
      <c r="B87" s="54">
        <f>B37</f>
        <v>1.591232057208753</v>
      </c>
      <c r="C87" s="221"/>
    </row>
    <row r="88" spans="1:8" ht="16.5" customHeight="1" x14ac:dyDescent="0.2"/>
    <row r="89" spans="1:8" x14ac:dyDescent="0.2">
      <c r="A89" s="22" t="s">
        <v>168</v>
      </c>
    </row>
    <row r="90" spans="1:8" x14ac:dyDescent="0.2">
      <c r="A90" s="22"/>
    </row>
    <row r="91" spans="1:8" ht="63.75" customHeight="1" x14ac:dyDescent="0.2">
      <c r="A91" s="176" t="s">
        <v>231</v>
      </c>
      <c r="B91" s="177"/>
      <c r="C91" s="177"/>
      <c r="D91" s="177"/>
      <c r="E91" s="177"/>
      <c r="F91" s="177"/>
      <c r="G91" s="177"/>
      <c r="H91" s="177"/>
    </row>
    <row r="92" spans="1:8" x14ac:dyDescent="0.2">
      <c r="A92" s="176"/>
      <c r="B92" s="177"/>
      <c r="C92" s="177"/>
      <c r="D92" s="177"/>
      <c r="E92" s="177"/>
      <c r="F92" s="177"/>
      <c r="G92" s="177"/>
      <c r="H92" s="177"/>
    </row>
    <row r="93" spans="1:8" x14ac:dyDescent="0.2">
      <c r="A93" s="176"/>
      <c r="B93" s="177"/>
      <c r="C93" s="177"/>
      <c r="D93" s="177"/>
      <c r="E93" s="177"/>
      <c r="F93" s="177"/>
      <c r="G93" s="177"/>
      <c r="H93" s="177"/>
    </row>
    <row r="94" spans="1:8" ht="9.75" customHeight="1" x14ac:dyDescent="0.2">
      <c r="A94" s="176"/>
      <c r="B94" s="177"/>
      <c r="C94" s="177"/>
      <c r="D94" s="177"/>
      <c r="E94" s="177"/>
      <c r="F94" s="177"/>
      <c r="G94" s="177"/>
      <c r="H94" s="177"/>
    </row>
    <row r="95" spans="1:8" ht="12" hidden="1" customHeight="1" x14ac:dyDescent="0.2">
      <c r="A95" s="176"/>
      <c r="B95" s="177"/>
      <c r="C95" s="177"/>
      <c r="D95" s="177"/>
      <c r="E95" s="177"/>
      <c r="F95" s="177"/>
      <c r="G95" s="177"/>
      <c r="H95" s="177"/>
    </row>
    <row r="96" spans="1:8" ht="12" hidden="1" customHeight="1" x14ac:dyDescent="0.2">
      <c r="A96" s="176"/>
      <c r="B96" s="177"/>
      <c r="C96" s="177"/>
      <c r="D96" s="177"/>
      <c r="E96" s="177"/>
      <c r="F96" s="177"/>
      <c r="G96" s="177"/>
      <c r="H96" s="177"/>
    </row>
    <row r="97" spans="1:8" ht="12" hidden="1" customHeight="1" x14ac:dyDescent="0.2">
      <c r="A97" s="176"/>
      <c r="B97" s="177"/>
      <c r="C97" s="177"/>
      <c r="D97" s="177"/>
      <c r="E97" s="177"/>
      <c r="F97" s="177"/>
      <c r="G97" s="177"/>
      <c r="H97" s="177"/>
    </row>
    <row r="98" spans="1:8" ht="12" hidden="1" customHeight="1" x14ac:dyDescent="0.2">
      <c r="A98" s="176"/>
      <c r="B98" s="177"/>
      <c r="C98" s="177"/>
      <c r="D98" s="177"/>
      <c r="E98" s="177"/>
      <c r="F98" s="177"/>
      <c r="G98" s="177"/>
      <c r="H98" s="177"/>
    </row>
    <row r="99" spans="1:8" ht="12" hidden="1" customHeight="1" x14ac:dyDescent="0.2">
      <c r="A99" s="176"/>
      <c r="B99" s="177"/>
      <c r="C99" s="177"/>
      <c r="D99" s="177"/>
      <c r="E99" s="177"/>
      <c r="F99" s="177"/>
      <c r="G99" s="177"/>
      <c r="H99" s="177"/>
    </row>
    <row r="100" spans="1:8" ht="30" customHeight="1" x14ac:dyDescent="0.2">
      <c r="A100" s="176"/>
      <c r="B100" s="177"/>
      <c r="C100" s="177"/>
      <c r="D100" s="177"/>
      <c r="E100" s="177"/>
      <c r="F100" s="177"/>
      <c r="G100" s="177"/>
      <c r="H100" s="177"/>
    </row>
    <row r="102" spans="1:8" ht="18" customHeight="1" x14ac:dyDescent="0.2">
      <c r="A102" s="22" t="s">
        <v>169</v>
      </c>
      <c r="B102" s="22"/>
    </row>
    <row r="103" spans="1:8" ht="12.75" thickBot="1" x14ac:dyDescent="0.25">
      <c r="A103" s="22"/>
      <c r="B103" s="22"/>
    </row>
    <row r="104" spans="1:8" ht="13.5" customHeight="1" thickBot="1" x14ac:dyDescent="0.25">
      <c r="A104" s="172" t="s">
        <v>123</v>
      </c>
      <c r="B104" s="171"/>
      <c r="C104" s="172" t="s">
        <v>124</v>
      </c>
      <c r="D104" s="171"/>
      <c r="E104" s="172" t="s">
        <v>125</v>
      </c>
      <c r="F104" s="171"/>
      <c r="G104" s="172" t="s">
        <v>176</v>
      </c>
      <c r="H104" s="171"/>
    </row>
    <row r="105" spans="1:8" ht="17.25" customHeight="1" x14ac:dyDescent="0.2">
      <c r="A105" s="105" t="s">
        <v>110</v>
      </c>
      <c r="B105" s="106" t="s">
        <v>111</v>
      </c>
      <c r="C105" s="105" t="s">
        <v>114</v>
      </c>
      <c r="D105" s="106" t="s">
        <v>111</v>
      </c>
      <c r="E105" s="105" t="s">
        <v>127</v>
      </c>
      <c r="F105" s="106" t="s">
        <v>111</v>
      </c>
      <c r="G105" s="105" t="s">
        <v>116</v>
      </c>
      <c r="H105" s="106" t="s">
        <v>111</v>
      </c>
    </row>
    <row r="106" spans="1:8" s="111" customFormat="1" ht="12.75" thickBot="1" x14ac:dyDescent="0.25">
      <c r="A106" s="108">
        <f>C31-C23</f>
        <v>-0.69699999999999918</v>
      </c>
      <c r="B106" s="109" t="s">
        <v>112</v>
      </c>
      <c r="C106" s="108">
        <f>IFERROR(B16/C23," ")</f>
        <v>80.057463758652219</v>
      </c>
      <c r="D106" s="109" t="s">
        <v>113</v>
      </c>
      <c r="E106" s="110">
        <f>IFERROR(B35/B16," ")</f>
        <v>0.64</v>
      </c>
      <c r="F106" s="109" t="s">
        <v>115</v>
      </c>
      <c r="G106" s="108">
        <f>IFERROR(B35/C23," ")</f>
        <v>51.236776805537417</v>
      </c>
      <c r="H106" s="109" t="s">
        <v>117</v>
      </c>
    </row>
    <row r="107" spans="1:8" x14ac:dyDescent="0.2">
      <c r="A107" s="20" t="s">
        <v>126</v>
      </c>
    </row>
    <row r="109" spans="1:8" ht="23.25" customHeight="1" x14ac:dyDescent="0.2">
      <c r="A109" s="107" t="s">
        <v>121</v>
      </c>
      <c r="B109" s="55" t="s">
        <v>122</v>
      </c>
    </row>
  </sheetData>
  <mergeCells count="12">
    <mergeCell ref="B1:H1"/>
    <mergeCell ref="A53:B53"/>
    <mergeCell ref="C53:G53"/>
    <mergeCell ref="D54:G54"/>
    <mergeCell ref="A61:A64"/>
    <mergeCell ref="A91:H100"/>
    <mergeCell ref="A72:A73"/>
    <mergeCell ref="C86:C87"/>
    <mergeCell ref="A104:B104"/>
    <mergeCell ref="C104:D104"/>
    <mergeCell ref="E104:F104"/>
    <mergeCell ref="G104:H104"/>
  </mergeCells>
  <pageMargins left="0.74803149606299213" right="0.62" top="0.98425196850393704" bottom="0.98425196850393704" header="0.14000000000000001" footer="0"/>
  <pageSetup scale="45" fitToHeight="0" orientation="portrait" r:id="rId1"/>
  <headerFooter alignWithMargins="0">
    <oddFooter xml:space="preserve">&amp;LGIT LABORATORIO NACIONAL DE SUELOS
&amp;RF40600-86/19.V1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B2:I32"/>
  <sheetViews>
    <sheetView workbookViewId="0"/>
  </sheetViews>
  <sheetFormatPr baseColWidth="10" defaultRowHeight="12.75" x14ac:dyDescent="0.2"/>
  <cols>
    <col min="2" max="2" width="34.28515625" customWidth="1"/>
    <col min="3" max="3" width="12" customWidth="1"/>
  </cols>
  <sheetData>
    <row r="2" spans="2:9" x14ac:dyDescent="0.2">
      <c r="B2" s="230" t="s">
        <v>82</v>
      </c>
      <c r="C2" s="230"/>
      <c r="D2" s="230"/>
      <c r="E2" s="230"/>
      <c r="F2" s="230"/>
    </row>
    <row r="3" spans="2:9" ht="13.5" thickBot="1" x14ac:dyDescent="0.25">
      <c r="B3" s="3"/>
      <c r="C3" s="3"/>
      <c r="D3" s="3"/>
      <c r="E3" s="3"/>
      <c r="F3" s="3"/>
    </row>
    <row r="4" spans="2:9" x14ac:dyDescent="0.2">
      <c r="B4" s="4"/>
      <c r="C4" s="228" t="s">
        <v>28</v>
      </c>
      <c r="D4" s="228"/>
      <c r="E4" s="228"/>
      <c r="F4" s="229"/>
    </row>
    <row r="5" spans="2:9" x14ac:dyDescent="0.2">
      <c r="B5" s="9" t="s">
        <v>23</v>
      </c>
      <c r="C5" s="10" t="s">
        <v>24</v>
      </c>
      <c r="D5" s="10" t="s">
        <v>25</v>
      </c>
      <c r="E5" s="10" t="s">
        <v>26</v>
      </c>
      <c r="F5" s="11" t="s">
        <v>27</v>
      </c>
    </row>
    <row r="6" spans="2:9" x14ac:dyDescent="0.2">
      <c r="B6" s="12" t="s">
        <v>29</v>
      </c>
      <c r="C6" s="10"/>
      <c r="F6" s="50"/>
    </row>
    <row r="7" spans="2:9" x14ac:dyDescent="0.2">
      <c r="B7" s="5" t="s">
        <v>30</v>
      </c>
      <c r="C7" s="10" t="s">
        <v>47</v>
      </c>
      <c r="D7" s="10" t="s">
        <v>50</v>
      </c>
      <c r="E7" s="10" t="s">
        <v>51</v>
      </c>
      <c r="F7" s="11" t="s">
        <v>52</v>
      </c>
    </row>
    <row r="8" spans="2:9" x14ac:dyDescent="0.2">
      <c r="B8" s="5" t="s">
        <v>31</v>
      </c>
      <c r="C8" s="10" t="s">
        <v>12</v>
      </c>
      <c r="D8" s="10" t="s">
        <v>53</v>
      </c>
      <c r="E8" s="10" t="s">
        <v>54</v>
      </c>
      <c r="F8" s="11" t="s">
        <v>55</v>
      </c>
    </row>
    <row r="9" spans="2:9" x14ac:dyDescent="0.2">
      <c r="B9" s="5"/>
      <c r="C9" s="10"/>
      <c r="D9" s="10"/>
      <c r="E9" s="10"/>
      <c r="F9" s="11"/>
    </row>
    <row r="10" spans="2:9" x14ac:dyDescent="0.2">
      <c r="B10" s="12" t="s">
        <v>32</v>
      </c>
      <c r="C10" s="10"/>
      <c r="D10" s="10"/>
      <c r="E10" s="10"/>
      <c r="F10" s="11"/>
    </row>
    <row r="11" spans="2:9" x14ac:dyDescent="0.2">
      <c r="B11" s="6" t="s">
        <v>33</v>
      </c>
      <c r="C11" s="10"/>
      <c r="D11" s="10" t="s">
        <v>56</v>
      </c>
      <c r="E11" s="10" t="s">
        <v>57</v>
      </c>
      <c r="F11" s="11" t="s">
        <v>58</v>
      </c>
    </row>
    <row r="12" spans="2:9" x14ac:dyDescent="0.2">
      <c r="B12" s="6" t="s">
        <v>34</v>
      </c>
      <c r="C12" s="10"/>
      <c r="D12" s="10" t="s">
        <v>59</v>
      </c>
      <c r="E12" s="10" t="s">
        <v>60</v>
      </c>
      <c r="F12" s="11" t="s">
        <v>61</v>
      </c>
    </row>
    <row r="13" spans="2:9" x14ac:dyDescent="0.2">
      <c r="B13" s="6" t="s">
        <v>35</v>
      </c>
      <c r="C13" s="10"/>
      <c r="D13" s="10" t="s">
        <v>62</v>
      </c>
      <c r="E13" s="10" t="s">
        <v>63</v>
      </c>
      <c r="F13" s="11" t="s">
        <v>64</v>
      </c>
    </row>
    <row r="14" spans="2:9" x14ac:dyDescent="0.2">
      <c r="B14" s="6" t="s">
        <v>36</v>
      </c>
      <c r="C14" s="10"/>
      <c r="D14" s="10" t="s">
        <v>65</v>
      </c>
      <c r="E14" s="10" t="s">
        <v>66</v>
      </c>
      <c r="F14" s="11" t="s">
        <v>67</v>
      </c>
    </row>
    <row r="15" spans="2:9" x14ac:dyDescent="0.2">
      <c r="B15" s="5"/>
      <c r="C15" s="10"/>
      <c r="D15" s="10"/>
      <c r="E15" s="10"/>
      <c r="F15" s="11"/>
    </row>
    <row r="16" spans="2:9" x14ac:dyDescent="0.2">
      <c r="B16" s="12" t="s">
        <v>37</v>
      </c>
      <c r="C16" s="10"/>
      <c r="D16" s="10"/>
      <c r="E16" s="10"/>
      <c r="F16" s="11"/>
      <c r="I16" s="2"/>
    </row>
    <row r="17" spans="2:6" x14ac:dyDescent="0.2">
      <c r="B17" s="12" t="s">
        <v>40</v>
      </c>
      <c r="C17" s="10"/>
      <c r="D17" s="10"/>
      <c r="E17" s="13"/>
      <c r="F17" s="11"/>
    </row>
    <row r="18" spans="2:6" x14ac:dyDescent="0.2">
      <c r="B18" s="7" t="s">
        <v>38</v>
      </c>
      <c r="C18" s="10" t="s">
        <v>48</v>
      </c>
      <c r="D18" s="10" t="s">
        <v>68</v>
      </c>
      <c r="E18" s="13" t="s">
        <v>69</v>
      </c>
      <c r="F18" s="11" t="s">
        <v>70</v>
      </c>
    </row>
    <row r="19" spans="2:6" x14ac:dyDescent="0.2">
      <c r="B19" s="7" t="s">
        <v>39</v>
      </c>
      <c r="C19" s="10" t="s">
        <v>13</v>
      </c>
      <c r="D19" s="10" t="s">
        <v>68</v>
      </c>
      <c r="E19" s="10" t="s">
        <v>52</v>
      </c>
      <c r="F19" s="14"/>
    </row>
    <row r="20" spans="2:6" x14ac:dyDescent="0.2">
      <c r="B20" s="7"/>
      <c r="C20" s="10"/>
      <c r="D20" s="10"/>
      <c r="E20" s="10"/>
      <c r="F20" s="11"/>
    </row>
    <row r="21" spans="2:6" x14ac:dyDescent="0.2">
      <c r="B21" s="12" t="s">
        <v>41</v>
      </c>
      <c r="C21" s="10"/>
      <c r="D21" s="10"/>
      <c r="E21" s="10"/>
      <c r="F21" s="11"/>
    </row>
    <row r="22" spans="2:6" x14ac:dyDescent="0.2">
      <c r="B22" s="7" t="s">
        <v>42</v>
      </c>
      <c r="C22" s="10" t="s">
        <v>13</v>
      </c>
      <c r="D22" s="10" t="s">
        <v>71</v>
      </c>
      <c r="E22" s="13" t="s">
        <v>72</v>
      </c>
      <c r="F22" s="11" t="s">
        <v>73</v>
      </c>
    </row>
    <row r="23" spans="2:6" x14ac:dyDescent="0.2">
      <c r="B23" s="7" t="s">
        <v>39</v>
      </c>
      <c r="C23" s="10" t="s">
        <v>13</v>
      </c>
      <c r="D23" s="10" t="s">
        <v>68</v>
      </c>
      <c r="E23" s="10" t="s">
        <v>52</v>
      </c>
      <c r="F23" s="11"/>
    </row>
    <row r="24" spans="2:6" x14ac:dyDescent="0.2">
      <c r="B24" s="7"/>
      <c r="C24" s="10"/>
      <c r="D24" s="10"/>
      <c r="E24" s="10"/>
      <c r="F24" s="11"/>
    </row>
    <row r="25" spans="2:6" x14ac:dyDescent="0.2">
      <c r="B25" s="12" t="s">
        <v>43</v>
      </c>
      <c r="C25" s="10" t="s">
        <v>13</v>
      </c>
      <c r="D25" s="10" t="s">
        <v>50</v>
      </c>
      <c r="E25" s="10" t="s">
        <v>51</v>
      </c>
      <c r="F25" s="11" t="s">
        <v>52</v>
      </c>
    </row>
    <row r="26" spans="2:6" x14ac:dyDescent="0.2">
      <c r="B26" s="7"/>
      <c r="C26" s="10"/>
      <c r="D26" s="10"/>
      <c r="E26" s="10"/>
      <c r="F26" s="11"/>
    </row>
    <row r="27" spans="2:6" x14ac:dyDescent="0.2">
      <c r="B27" s="12" t="s">
        <v>44</v>
      </c>
      <c r="C27" s="10"/>
      <c r="D27" s="10"/>
      <c r="E27" s="10"/>
      <c r="F27" s="11"/>
    </row>
    <row r="28" spans="2:6" x14ac:dyDescent="0.2">
      <c r="B28" s="7" t="s">
        <v>45</v>
      </c>
      <c r="C28" s="10" t="s">
        <v>13</v>
      </c>
      <c r="D28" s="10" t="s">
        <v>74</v>
      </c>
      <c r="E28" s="15" t="s">
        <v>75</v>
      </c>
      <c r="F28" s="11" t="s">
        <v>76</v>
      </c>
    </row>
    <row r="29" spans="2:6" x14ac:dyDescent="0.2">
      <c r="B29" s="7" t="s">
        <v>19</v>
      </c>
      <c r="C29" s="10" t="s">
        <v>13</v>
      </c>
      <c r="D29" s="10" t="s">
        <v>77</v>
      </c>
      <c r="E29" s="10" t="s">
        <v>78</v>
      </c>
      <c r="F29" s="11" t="s">
        <v>79</v>
      </c>
    </row>
    <row r="30" spans="2:6" x14ac:dyDescent="0.2">
      <c r="B30" s="7" t="s">
        <v>46</v>
      </c>
      <c r="C30" s="10" t="s">
        <v>49</v>
      </c>
      <c r="D30" s="10" t="s">
        <v>80</v>
      </c>
      <c r="E30" s="10"/>
      <c r="F30" s="11"/>
    </row>
    <row r="31" spans="2:6" ht="13.5" thickBot="1" x14ac:dyDescent="0.25">
      <c r="B31" s="8"/>
      <c r="C31" s="16"/>
      <c r="D31" s="16"/>
      <c r="E31" s="16"/>
      <c r="F31" s="17"/>
    </row>
    <row r="32" spans="2:6" x14ac:dyDescent="0.2">
      <c r="B32" s="1" t="s">
        <v>81</v>
      </c>
    </row>
  </sheetData>
  <mergeCells count="2">
    <mergeCell ref="C4:F4"/>
    <mergeCell ref="B2:F2"/>
  </mergeCells>
  <phoneticPr fontId="1" type="noConversion"/>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N42"/>
  <sheetViews>
    <sheetView workbookViewId="0">
      <selection sqref="A1:L1"/>
    </sheetView>
  </sheetViews>
  <sheetFormatPr baseColWidth="10" defaultRowHeight="12.75" x14ac:dyDescent="0.2"/>
  <sheetData>
    <row r="1" spans="1:14" ht="35.25" customHeight="1" x14ac:dyDescent="0.2">
      <c r="A1" s="231" t="s">
        <v>180</v>
      </c>
      <c r="B1" s="231"/>
      <c r="C1" s="231"/>
      <c r="D1" s="231"/>
      <c r="E1" s="231"/>
      <c r="F1" s="231"/>
      <c r="G1" s="231"/>
      <c r="H1" s="231"/>
      <c r="I1" s="231"/>
      <c r="J1" s="231"/>
      <c r="K1" s="231"/>
      <c r="L1" s="231"/>
      <c r="M1" s="126"/>
      <c r="N1" s="126"/>
    </row>
    <row r="2" spans="1:14" x14ac:dyDescent="0.2">
      <c r="A2" s="232"/>
      <c r="B2" s="232"/>
      <c r="C2" s="232"/>
      <c r="D2" s="232"/>
      <c r="E2" s="232"/>
      <c r="F2" s="232"/>
      <c r="G2" s="232"/>
      <c r="H2" s="232"/>
      <c r="I2" s="232"/>
      <c r="J2" s="232"/>
      <c r="K2" s="232"/>
      <c r="L2" s="232"/>
    </row>
    <row r="3" spans="1:14" x14ac:dyDescent="0.2">
      <c r="A3" s="232"/>
      <c r="B3" s="232"/>
      <c r="C3" s="232"/>
      <c r="D3" s="232"/>
      <c r="E3" s="232"/>
      <c r="F3" s="232"/>
      <c r="G3" s="232"/>
      <c r="H3" s="232"/>
      <c r="I3" s="232"/>
      <c r="J3" s="232"/>
      <c r="K3" s="232"/>
      <c r="L3" s="232"/>
    </row>
    <row r="4" spans="1:14" x14ac:dyDescent="0.2">
      <c r="A4" s="232"/>
      <c r="B4" s="232"/>
      <c r="C4" s="232"/>
      <c r="D4" s="232"/>
      <c r="E4" s="232"/>
      <c r="F4" s="232"/>
      <c r="G4" s="232"/>
      <c r="H4" s="232"/>
      <c r="I4" s="232"/>
      <c r="J4" s="232"/>
      <c r="K4" s="232"/>
      <c r="L4" s="232"/>
    </row>
    <row r="5" spans="1:14" x14ac:dyDescent="0.2">
      <c r="A5" s="232"/>
      <c r="B5" s="232"/>
      <c r="C5" s="232"/>
      <c r="D5" s="232"/>
      <c r="E5" s="232"/>
      <c r="F5" s="232"/>
      <c r="G5" s="232"/>
      <c r="H5" s="232"/>
      <c r="I5" s="232"/>
      <c r="J5" s="232"/>
      <c r="K5" s="232"/>
      <c r="L5" s="232"/>
    </row>
    <row r="6" spans="1:14" x14ac:dyDescent="0.2">
      <c r="A6" s="232"/>
      <c r="B6" s="232"/>
      <c r="C6" s="232"/>
      <c r="D6" s="232"/>
      <c r="E6" s="232"/>
      <c r="F6" s="232"/>
      <c r="G6" s="232"/>
      <c r="H6" s="232"/>
      <c r="I6" s="232"/>
      <c r="J6" s="232"/>
      <c r="K6" s="232"/>
      <c r="L6" s="232"/>
    </row>
    <row r="7" spans="1:14" x14ac:dyDescent="0.2">
      <c r="A7" s="232"/>
      <c r="B7" s="232"/>
      <c r="C7" s="232"/>
      <c r="D7" s="232"/>
      <c r="E7" s="232"/>
      <c r="F7" s="232"/>
      <c r="G7" s="232"/>
      <c r="H7" s="232"/>
      <c r="I7" s="232"/>
      <c r="J7" s="232"/>
      <c r="K7" s="232"/>
      <c r="L7" s="232"/>
    </row>
    <row r="8" spans="1:14" x14ac:dyDescent="0.2">
      <c r="A8" s="232"/>
      <c r="B8" s="232"/>
      <c r="C8" s="232"/>
      <c r="D8" s="232"/>
      <c r="E8" s="232"/>
      <c r="F8" s="232"/>
      <c r="G8" s="232"/>
      <c r="H8" s="232"/>
      <c r="I8" s="232"/>
      <c r="J8" s="232"/>
      <c r="K8" s="232"/>
      <c r="L8" s="232"/>
    </row>
    <row r="9" spans="1:14" x14ac:dyDescent="0.2">
      <c r="A9" s="232"/>
      <c r="B9" s="232"/>
      <c r="C9" s="232"/>
      <c r="D9" s="232"/>
      <c r="E9" s="232"/>
      <c r="F9" s="232"/>
      <c r="G9" s="232"/>
      <c r="H9" s="232"/>
      <c r="I9" s="232"/>
      <c r="J9" s="232"/>
      <c r="K9" s="232"/>
      <c r="L9" s="232"/>
    </row>
    <row r="10" spans="1:14" x14ac:dyDescent="0.2">
      <c r="A10" s="232"/>
      <c r="B10" s="232"/>
      <c r="C10" s="232"/>
      <c r="D10" s="232"/>
      <c r="E10" s="232"/>
      <c r="F10" s="232"/>
      <c r="G10" s="232"/>
      <c r="H10" s="232"/>
      <c r="I10" s="232"/>
      <c r="J10" s="232"/>
      <c r="K10" s="232"/>
      <c r="L10" s="232"/>
    </row>
    <row r="11" spans="1:14" x14ac:dyDescent="0.2">
      <c r="A11" s="232"/>
      <c r="B11" s="232"/>
      <c r="C11" s="232"/>
      <c r="D11" s="232"/>
      <c r="E11" s="232"/>
      <c r="F11" s="232"/>
      <c r="G11" s="232"/>
      <c r="H11" s="232"/>
      <c r="I11" s="232"/>
      <c r="J11" s="232"/>
      <c r="K11" s="232"/>
      <c r="L11" s="232"/>
    </row>
    <row r="12" spans="1:14" x14ac:dyDescent="0.2">
      <c r="A12" s="232"/>
      <c r="B12" s="232"/>
      <c r="C12" s="232"/>
      <c r="D12" s="232"/>
      <c r="E12" s="232"/>
      <c r="F12" s="232"/>
      <c r="G12" s="232"/>
      <c r="H12" s="232"/>
      <c r="I12" s="232"/>
      <c r="J12" s="232"/>
      <c r="K12" s="232"/>
      <c r="L12" s="232"/>
    </row>
    <row r="13" spans="1:14" x14ac:dyDescent="0.2">
      <c r="A13" s="232"/>
      <c r="B13" s="232"/>
      <c r="C13" s="232"/>
      <c r="D13" s="232"/>
      <c r="E13" s="232"/>
      <c r="F13" s="232"/>
      <c r="G13" s="232"/>
      <c r="H13" s="232"/>
      <c r="I13" s="232"/>
      <c r="J13" s="232"/>
      <c r="K13" s="232"/>
      <c r="L13" s="232"/>
    </row>
    <row r="14" spans="1:14" x14ac:dyDescent="0.2">
      <c r="A14" s="232"/>
      <c r="B14" s="232"/>
      <c r="C14" s="232"/>
      <c r="D14" s="232"/>
      <c r="E14" s="232"/>
      <c r="F14" s="232"/>
      <c r="G14" s="232"/>
      <c r="H14" s="232"/>
      <c r="I14" s="232"/>
      <c r="J14" s="232"/>
      <c r="K14" s="232"/>
      <c r="L14" s="232"/>
    </row>
    <row r="15" spans="1:14" x14ac:dyDescent="0.2">
      <c r="A15" s="232"/>
      <c r="B15" s="232"/>
      <c r="C15" s="232"/>
      <c r="D15" s="232"/>
      <c r="E15" s="232"/>
      <c r="F15" s="232"/>
      <c r="G15" s="232"/>
      <c r="H15" s="232"/>
      <c r="I15" s="232"/>
      <c r="J15" s="232"/>
      <c r="K15" s="232"/>
      <c r="L15" s="232"/>
    </row>
    <row r="16" spans="1:14" x14ac:dyDescent="0.2">
      <c r="A16" s="232"/>
      <c r="B16" s="232"/>
      <c r="C16" s="232"/>
      <c r="D16" s="232"/>
      <c r="E16" s="232"/>
      <c r="F16" s="232"/>
      <c r="G16" s="232"/>
      <c r="H16" s="232"/>
      <c r="I16" s="232"/>
      <c r="J16" s="232"/>
      <c r="K16" s="232"/>
      <c r="L16" s="232"/>
    </row>
    <row r="17" spans="1:12" x14ac:dyDescent="0.2">
      <c r="A17" s="232"/>
      <c r="B17" s="232"/>
      <c r="C17" s="232"/>
      <c r="D17" s="232"/>
      <c r="E17" s="232"/>
      <c r="F17" s="232"/>
      <c r="G17" s="232"/>
      <c r="H17" s="232"/>
      <c r="I17" s="232"/>
      <c r="J17" s="232"/>
      <c r="K17" s="232"/>
      <c r="L17" s="232"/>
    </row>
    <row r="18" spans="1:12" x14ac:dyDescent="0.2">
      <c r="A18" s="232"/>
      <c r="B18" s="232"/>
      <c r="C18" s="232"/>
      <c r="D18" s="232"/>
      <c r="E18" s="232"/>
      <c r="F18" s="232"/>
      <c r="G18" s="232"/>
      <c r="H18" s="232"/>
      <c r="I18" s="232"/>
      <c r="J18" s="232"/>
      <c r="K18" s="232"/>
      <c r="L18" s="232"/>
    </row>
    <row r="19" spans="1:12" x14ac:dyDescent="0.2">
      <c r="A19" s="232"/>
      <c r="B19" s="232"/>
      <c r="C19" s="232"/>
      <c r="D19" s="232"/>
      <c r="E19" s="232"/>
      <c r="F19" s="232"/>
      <c r="G19" s="232"/>
      <c r="H19" s="232"/>
      <c r="I19" s="232"/>
      <c r="J19" s="232"/>
      <c r="K19" s="232"/>
      <c r="L19" s="232"/>
    </row>
    <row r="20" spans="1:12" x14ac:dyDescent="0.2">
      <c r="A20" s="232"/>
      <c r="B20" s="232"/>
      <c r="C20" s="232"/>
      <c r="D20" s="232"/>
      <c r="E20" s="232"/>
      <c r="F20" s="232"/>
      <c r="G20" s="232"/>
      <c r="H20" s="232"/>
      <c r="I20" s="232"/>
      <c r="J20" s="232"/>
      <c r="K20" s="232"/>
      <c r="L20" s="232"/>
    </row>
    <row r="21" spans="1:12" x14ac:dyDescent="0.2">
      <c r="A21" s="232"/>
      <c r="B21" s="232"/>
      <c r="C21" s="232"/>
      <c r="D21" s="232"/>
      <c r="E21" s="232"/>
      <c r="F21" s="232"/>
      <c r="G21" s="232"/>
      <c r="H21" s="232"/>
      <c r="I21" s="232"/>
      <c r="J21" s="232"/>
      <c r="K21" s="232"/>
      <c r="L21" s="232"/>
    </row>
    <row r="22" spans="1:12" x14ac:dyDescent="0.2">
      <c r="A22" s="232"/>
      <c r="B22" s="232"/>
      <c r="C22" s="232"/>
      <c r="D22" s="232"/>
      <c r="E22" s="232"/>
      <c r="F22" s="232"/>
      <c r="G22" s="232"/>
      <c r="H22" s="232"/>
      <c r="I22" s="232"/>
      <c r="J22" s="232"/>
      <c r="K22" s="232"/>
      <c r="L22" s="232"/>
    </row>
    <row r="23" spans="1:12" x14ac:dyDescent="0.2">
      <c r="A23" s="232"/>
      <c r="B23" s="232"/>
      <c r="C23" s="232"/>
      <c r="D23" s="232"/>
      <c r="E23" s="232"/>
      <c r="F23" s="232"/>
      <c r="G23" s="232"/>
      <c r="H23" s="232"/>
      <c r="I23" s="232"/>
      <c r="J23" s="232"/>
      <c r="K23" s="232"/>
      <c r="L23" s="232"/>
    </row>
    <row r="24" spans="1:12" x14ac:dyDescent="0.2">
      <c r="A24" s="232"/>
      <c r="B24" s="232"/>
      <c r="C24" s="232"/>
      <c r="D24" s="232"/>
      <c r="E24" s="232"/>
      <c r="F24" s="232"/>
      <c r="G24" s="232"/>
      <c r="H24" s="232"/>
      <c r="I24" s="232"/>
      <c r="J24" s="232"/>
      <c r="K24" s="232"/>
      <c r="L24" s="232"/>
    </row>
    <row r="25" spans="1:12" x14ac:dyDescent="0.2">
      <c r="A25" s="232"/>
      <c r="B25" s="232"/>
      <c r="C25" s="232"/>
      <c r="D25" s="232"/>
      <c r="E25" s="232"/>
      <c r="F25" s="232"/>
      <c r="G25" s="232"/>
      <c r="H25" s="232"/>
      <c r="I25" s="232"/>
      <c r="J25" s="232"/>
      <c r="K25" s="232"/>
      <c r="L25" s="232"/>
    </row>
    <row r="26" spans="1:12" x14ac:dyDescent="0.2">
      <c r="A26" s="232"/>
      <c r="B26" s="232"/>
      <c r="C26" s="232"/>
      <c r="D26" s="232"/>
      <c r="E26" s="232"/>
      <c r="F26" s="232"/>
      <c r="G26" s="232"/>
      <c r="H26" s="232"/>
      <c r="I26" s="232"/>
      <c r="J26" s="232"/>
      <c r="K26" s="232"/>
      <c r="L26" s="232"/>
    </row>
    <row r="27" spans="1:12" x14ac:dyDescent="0.2">
      <c r="A27" s="232"/>
      <c r="B27" s="232"/>
      <c r="C27" s="232"/>
      <c r="D27" s="232"/>
      <c r="E27" s="232"/>
      <c r="F27" s="232"/>
      <c r="G27" s="232"/>
      <c r="H27" s="232"/>
      <c r="I27" s="232"/>
      <c r="J27" s="232"/>
      <c r="K27" s="232"/>
      <c r="L27" s="232"/>
    </row>
    <row r="28" spans="1:12" x14ac:dyDescent="0.2">
      <c r="A28" s="232"/>
      <c r="B28" s="232"/>
      <c r="C28" s="232"/>
      <c r="D28" s="232"/>
      <c r="E28" s="232"/>
      <c r="F28" s="232"/>
      <c r="G28" s="232"/>
      <c r="H28" s="232"/>
      <c r="I28" s="232"/>
      <c r="J28" s="232"/>
      <c r="K28" s="232"/>
      <c r="L28" s="232"/>
    </row>
    <row r="29" spans="1:12" x14ac:dyDescent="0.2">
      <c r="A29" s="232"/>
      <c r="B29" s="232"/>
      <c r="C29" s="232"/>
      <c r="D29" s="232"/>
      <c r="E29" s="232"/>
      <c r="F29" s="232"/>
      <c r="G29" s="232"/>
      <c r="H29" s="232"/>
      <c r="I29" s="232"/>
      <c r="J29" s="232"/>
      <c r="K29" s="232"/>
      <c r="L29" s="232"/>
    </row>
    <row r="30" spans="1:12" x14ac:dyDescent="0.2">
      <c r="A30" s="232"/>
      <c r="B30" s="232"/>
      <c r="C30" s="232"/>
      <c r="D30" s="232"/>
      <c r="E30" s="232"/>
      <c r="F30" s="232"/>
      <c r="G30" s="232"/>
      <c r="H30" s="232"/>
      <c r="I30" s="232"/>
      <c r="J30" s="232"/>
      <c r="K30" s="232"/>
      <c r="L30" s="232"/>
    </row>
    <row r="31" spans="1:12" x14ac:dyDescent="0.2">
      <c r="A31" s="232"/>
      <c r="B31" s="232"/>
      <c r="C31" s="232"/>
      <c r="D31" s="232"/>
      <c r="E31" s="232"/>
      <c r="F31" s="232"/>
      <c r="G31" s="232"/>
      <c r="H31" s="232"/>
      <c r="I31" s="232"/>
      <c r="J31" s="232"/>
      <c r="K31" s="232"/>
      <c r="L31" s="232"/>
    </row>
    <row r="32" spans="1:12" x14ac:dyDescent="0.2">
      <c r="A32" s="232"/>
      <c r="B32" s="232"/>
      <c r="C32" s="232"/>
      <c r="D32" s="232"/>
      <c r="E32" s="232"/>
      <c r="F32" s="232"/>
      <c r="G32" s="232"/>
      <c r="H32" s="232"/>
      <c r="I32" s="232"/>
      <c r="J32" s="232"/>
      <c r="K32" s="232"/>
      <c r="L32" s="232"/>
    </row>
    <row r="33" spans="1:12" x14ac:dyDescent="0.2">
      <c r="A33" s="232"/>
      <c r="B33" s="232"/>
      <c r="C33" s="232"/>
      <c r="D33" s="232"/>
      <c r="E33" s="232"/>
      <c r="F33" s="232"/>
      <c r="G33" s="232"/>
      <c r="H33" s="232"/>
      <c r="I33" s="232"/>
      <c r="J33" s="232"/>
      <c r="K33" s="232"/>
      <c r="L33" s="232"/>
    </row>
    <row r="34" spans="1:12" x14ac:dyDescent="0.2">
      <c r="A34" s="232"/>
      <c r="B34" s="232"/>
      <c r="C34" s="232"/>
      <c r="D34" s="232"/>
      <c r="E34" s="232"/>
      <c r="F34" s="232"/>
      <c r="G34" s="232"/>
      <c r="H34" s="232"/>
      <c r="I34" s="232"/>
      <c r="J34" s="232"/>
      <c r="K34" s="232"/>
      <c r="L34" s="232"/>
    </row>
    <row r="35" spans="1:12" x14ac:dyDescent="0.2">
      <c r="A35" s="232"/>
      <c r="B35" s="232"/>
      <c r="C35" s="232"/>
      <c r="D35" s="232"/>
      <c r="E35" s="232"/>
      <c r="F35" s="232"/>
      <c r="G35" s="232"/>
      <c r="H35" s="232"/>
      <c r="I35" s="232"/>
      <c r="J35" s="232"/>
      <c r="K35" s="232"/>
      <c r="L35" s="232"/>
    </row>
    <row r="36" spans="1:12" x14ac:dyDescent="0.2">
      <c r="A36" s="232"/>
      <c r="B36" s="232"/>
      <c r="C36" s="232"/>
      <c r="D36" s="232"/>
      <c r="E36" s="232"/>
      <c r="F36" s="232"/>
      <c r="G36" s="232"/>
      <c r="H36" s="232"/>
      <c r="I36" s="232"/>
      <c r="J36" s="232"/>
      <c r="K36" s="232"/>
      <c r="L36" s="232"/>
    </row>
    <row r="37" spans="1:12" x14ac:dyDescent="0.2">
      <c r="A37" s="232"/>
      <c r="B37" s="232"/>
      <c r="C37" s="232"/>
      <c r="D37" s="232"/>
      <c r="E37" s="232"/>
      <c r="F37" s="232"/>
      <c r="G37" s="232"/>
      <c r="H37" s="232"/>
      <c r="I37" s="232"/>
      <c r="J37" s="232"/>
      <c r="K37" s="232"/>
      <c r="L37" s="232"/>
    </row>
    <row r="38" spans="1:12" x14ac:dyDescent="0.2">
      <c r="A38" s="232"/>
      <c r="B38" s="232"/>
      <c r="C38" s="232"/>
      <c r="D38" s="232"/>
      <c r="E38" s="232"/>
      <c r="F38" s="232"/>
      <c r="G38" s="232"/>
      <c r="H38" s="232"/>
      <c r="I38" s="232"/>
      <c r="J38" s="232"/>
      <c r="K38" s="232"/>
      <c r="L38" s="232"/>
    </row>
    <row r="39" spans="1:12" x14ac:dyDescent="0.2">
      <c r="A39" s="232"/>
      <c r="B39" s="232"/>
      <c r="C39" s="232"/>
      <c r="D39" s="232"/>
      <c r="E39" s="232"/>
      <c r="F39" s="232"/>
      <c r="G39" s="232"/>
      <c r="H39" s="232"/>
      <c r="I39" s="232"/>
      <c r="J39" s="232"/>
      <c r="K39" s="232"/>
      <c r="L39" s="232"/>
    </row>
    <row r="40" spans="1:12" x14ac:dyDescent="0.2">
      <c r="A40" s="232"/>
      <c r="B40" s="232"/>
      <c r="C40" s="232"/>
      <c r="D40" s="232"/>
      <c r="E40" s="232"/>
      <c r="F40" s="232"/>
      <c r="G40" s="232"/>
      <c r="H40" s="232"/>
      <c r="I40" s="232"/>
      <c r="J40" s="232"/>
      <c r="K40" s="232"/>
      <c r="L40" s="232"/>
    </row>
    <row r="42" spans="1:12" x14ac:dyDescent="0.2">
      <c r="A42" s="57" t="s">
        <v>181</v>
      </c>
    </row>
  </sheetData>
  <mergeCells count="2">
    <mergeCell ref="A1:L1"/>
    <mergeCell ref="A2:L40"/>
  </mergeCells>
  <phoneticPr fontId="1" type="noConversion"/>
  <pageMargins left="0.74803149606299213" right="0.74803149606299213" top="0.98425196850393704" bottom="0.98425196850393704" header="0" footer="0"/>
  <pageSetup scale="80" orientation="landscape" horizontalDpi="4294967293" verticalDpi="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L42"/>
  <sheetViews>
    <sheetView workbookViewId="0">
      <selection sqref="A1:I1"/>
    </sheetView>
  </sheetViews>
  <sheetFormatPr baseColWidth="10" defaultRowHeight="12.75" x14ac:dyDescent="0.2"/>
  <sheetData>
    <row r="1" spans="1:12" ht="21.75" customHeight="1" x14ac:dyDescent="0.2">
      <c r="A1" s="231" t="s">
        <v>182</v>
      </c>
      <c r="B1" s="231"/>
      <c r="C1" s="231"/>
      <c r="D1" s="231"/>
      <c r="E1" s="231"/>
      <c r="F1" s="231"/>
      <c r="G1" s="231"/>
      <c r="H1" s="231"/>
      <c r="I1" s="231"/>
      <c r="J1" s="126"/>
      <c r="K1" s="126"/>
      <c r="L1" s="126"/>
    </row>
    <row r="2" spans="1:12" x14ac:dyDescent="0.2">
      <c r="A2" s="232"/>
      <c r="B2" s="232"/>
      <c r="C2" s="232"/>
      <c r="D2" s="232"/>
      <c r="E2" s="232"/>
      <c r="F2" s="232"/>
      <c r="G2" s="232"/>
      <c r="H2" s="232"/>
    </row>
    <row r="3" spans="1:12" x14ac:dyDescent="0.2">
      <c r="A3" s="232"/>
      <c r="B3" s="232"/>
      <c r="C3" s="232"/>
      <c r="D3" s="232"/>
      <c r="E3" s="232"/>
      <c r="F3" s="232"/>
      <c r="G3" s="232"/>
      <c r="H3" s="232"/>
    </row>
    <row r="4" spans="1:12" x14ac:dyDescent="0.2">
      <c r="A4" s="232"/>
      <c r="B4" s="232"/>
      <c r="C4" s="232"/>
      <c r="D4" s="232"/>
      <c r="E4" s="232"/>
      <c r="F4" s="232"/>
      <c r="G4" s="232"/>
      <c r="H4" s="232"/>
    </row>
    <row r="5" spans="1:12" x14ac:dyDescent="0.2">
      <c r="A5" s="232"/>
      <c r="B5" s="232"/>
      <c r="C5" s="232"/>
      <c r="D5" s="232"/>
      <c r="E5" s="232"/>
      <c r="F5" s="232"/>
      <c r="G5" s="232"/>
      <c r="H5" s="232"/>
    </row>
    <row r="6" spans="1:12" x14ac:dyDescent="0.2">
      <c r="A6" s="232"/>
      <c r="B6" s="232"/>
      <c r="C6" s="232"/>
      <c r="D6" s="232"/>
      <c r="E6" s="232"/>
      <c r="F6" s="232"/>
      <c r="G6" s="232"/>
      <c r="H6" s="232"/>
    </row>
    <row r="7" spans="1:12" x14ac:dyDescent="0.2">
      <c r="A7" s="232"/>
      <c r="B7" s="232"/>
      <c r="C7" s="232"/>
      <c r="D7" s="232"/>
      <c r="E7" s="232"/>
      <c r="F7" s="232"/>
      <c r="G7" s="232"/>
      <c r="H7" s="232"/>
    </row>
    <row r="8" spans="1:12" x14ac:dyDescent="0.2">
      <c r="A8" s="232"/>
      <c r="B8" s="232"/>
      <c r="C8" s="232"/>
      <c r="D8" s="232"/>
      <c r="E8" s="232"/>
      <c r="F8" s="232"/>
      <c r="G8" s="232"/>
      <c r="H8" s="232"/>
    </row>
    <row r="9" spans="1:12" x14ac:dyDescent="0.2">
      <c r="A9" s="232"/>
      <c r="B9" s="232"/>
      <c r="C9" s="232"/>
      <c r="D9" s="232"/>
      <c r="E9" s="232"/>
      <c r="F9" s="232"/>
      <c r="G9" s="232"/>
      <c r="H9" s="232"/>
    </row>
    <row r="10" spans="1:12" x14ac:dyDescent="0.2">
      <c r="A10" s="232"/>
      <c r="B10" s="232"/>
      <c r="C10" s="232"/>
      <c r="D10" s="232"/>
      <c r="E10" s="232"/>
      <c r="F10" s="232"/>
      <c r="G10" s="232"/>
      <c r="H10" s="232"/>
    </row>
    <row r="11" spans="1:12" x14ac:dyDescent="0.2">
      <c r="A11" s="232"/>
      <c r="B11" s="232"/>
      <c r="C11" s="232"/>
      <c r="D11" s="232"/>
      <c r="E11" s="232"/>
      <c r="F11" s="232"/>
      <c r="G11" s="232"/>
      <c r="H11" s="232"/>
    </row>
    <row r="12" spans="1:12" x14ac:dyDescent="0.2">
      <c r="A12" s="232"/>
      <c r="B12" s="232"/>
      <c r="C12" s="232"/>
      <c r="D12" s="232"/>
      <c r="E12" s="232"/>
      <c r="F12" s="232"/>
      <c r="G12" s="232"/>
      <c r="H12" s="232"/>
    </row>
    <row r="13" spans="1:12" x14ac:dyDescent="0.2">
      <c r="A13" s="232"/>
      <c r="B13" s="232"/>
      <c r="C13" s="232"/>
      <c r="D13" s="232"/>
      <c r="E13" s="232"/>
      <c r="F13" s="232"/>
      <c r="G13" s="232"/>
      <c r="H13" s="232"/>
    </row>
    <row r="14" spans="1:12" x14ac:dyDescent="0.2">
      <c r="A14" s="232"/>
      <c r="B14" s="232"/>
      <c r="C14" s="232"/>
      <c r="D14" s="232"/>
      <c r="E14" s="232"/>
      <c r="F14" s="232"/>
      <c r="G14" s="232"/>
      <c r="H14" s="232"/>
    </row>
    <row r="15" spans="1:12" x14ac:dyDescent="0.2">
      <c r="A15" s="232"/>
      <c r="B15" s="232"/>
      <c r="C15" s="232"/>
      <c r="D15" s="232"/>
      <c r="E15" s="232"/>
      <c r="F15" s="232"/>
      <c r="G15" s="232"/>
      <c r="H15" s="232"/>
    </row>
    <row r="16" spans="1:12" x14ac:dyDescent="0.2">
      <c r="A16" s="232"/>
      <c r="B16" s="232"/>
      <c r="C16" s="232"/>
      <c r="D16" s="232"/>
      <c r="E16" s="232"/>
      <c r="F16" s="232"/>
      <c r="G16" s="232"/>
      <c r="H16" s="232"/>
    </row>
    <row r="17" spans="1:8" x14ac:dyDescent="0.2">
      <c r="A17" s="232"/>
      <c r="B17" s="232"/>
      <c r="C17" s="232"/>
      <c r="D17" s="232"/>
      <c r="E17" s="232"/>
      <c r="F17" s="232"/>
      <c r="G17" s="232"/>
      <c r="H17" s="232"/>
    </row>
    <row r="18" spans="1:8" x14ac:dyDescent="0.2">
      <c r="A18" s="232"/>
      <c r="B18" s="232"/>
      <c r="C18" s="232"/>
      <c r="D18" s="232"/>
      <c r="E18" s="232"/>
      <c r="F18" s="232"/>
      <c r="G18" s="232"/>
      <c r="H18" s="232"/>
    </row>
    <row r="19" spans="1:8" x14ac:dyDescent="0.2">
      <c r="A19" s="232"/>
      <c r="B19" s="232"/>
      <c r="C19" s="232"/>
      <c r="D19" s="232"/>
      <c r="E19" s="232"/>
      <c r="F19" s="232"/>
      <c r="G19" s="232"/>
      <c r="H19" s="232"/>
    </row>
    <row r="20" spans="1:8" x14ac:dyDescent="0.2">
      <c r="A20" s="232"/>
      <c r="B20" s="232"/>
      <c r="C20" s="232"/>
      <c r="D20" s="232"/>
      <c r="E20" s="232"/>
      <c r="F20" s="232"/>
      <c r="G20" s="232"/>
      <c r="H20" s="232"/>
    </row>
    <row r="21" spans="1:8" x14ac:dyDescent="0.2">
      <c r="A21" s="232"/>
      <c r="B21" s="232"/>
      <c r="C21" s="232"/>
      <c r="D21" s="232"/>
      <c r="E21" s="232"/>
      <c r="F21" s="232"/>
      <c r="G21" s="232"/>
      <c r="H21" s="232"/>
    </row>
    <row r="22" spans="1:8" x14ac:dyDescent="0.2">
      <c r="A22" s="232"/>
      <c r="B22" s="232"/>
      <c r="C22" s="232"/>
      <c r="D22" s="232"/>
      <c r="E22" s="232"/>
      <c r="F22" s="232"/>
      <c r="G22" s="232"/>
      <c r="H22" s="232"/>
    </row>
    <row r="23" spans="1:8" x14ac:dyDescent="0.2">
      <c r="A23" s="232"/>
      <c r="B23" s="232"/>
      <c r="C23" s="232"/>
      <c r="D23" s="232"/>
      <c r="E23" s="232"/>
      <c r="F23" s="232"/>
      <c r="G23" s="232"/>
      <c r="H23" s="232"/>
    </row>
    <row r="24" spans="1:8" x14ac:dyDescent="0.2">
      <c r="A24" s="232"/>
      <c r="B24" s="232"/>
      <c r="C24" s="232"/>
      <c r="D24" s="232"/>
      <c r="E24" s="232"/>
      <c r="F24" s="232"/>
      <c r="G24" s="232"/>
      <c r="H24" s="232"/>
    </row>
    <row r="25" spans="1:8" x14ac:dyDescent="0.2">
      <c r="A25" s="232"/>
      <c r="B25" s="232"/>
      <c r="C25" s="232"/>
      <c r="D25" s="232"/>
      <c r="E25" s="232"/>
      <c r="F25" s="232"/>
      <c r="G25" s="232"/>
      <c r="H25" s="232"/>
    </row>
    <row r="26" spans="1:8" x14ac:dyDescent="0.2">
      <c r="A26" s="232"/>
      <c r="B26" s="232"/>
      <c r="C26" s="232"/>
      <c r="D26" s="232"/>
      <c r="E26" s="232"/>
      <c r="F26" s="232"/>
      <c r="G26" s="232"/>
      <c r="H26" s="232"/>
    </row>
    <row r="27" spans="1:8" x14ac:dyDescent="0.2">
      <c r="A27" s="232"/>
      <c r="B27" s="232"/>
      <c r="C27" s="232"/>
      <c r="D27" s="232"/>
      <c r="E27" s="232"/>
      <c r="F27" s="232"/>
      <c r="G27" s="232"/>
      <c r="H27" s="232"/>
    </row>
    <row r="28" spans="1:8" x14ac:dyDescent="0.2">
      <c r="A28" s="232"/>
      <c r="B28" s="232"/>
      <c r="C28" s="232"/>
      <c r="D28" s="232"/>
      <c r="E28" s="232"/>
      <c r="F28" s="232"/>
      <c r="G28" s="232"/>
      <c r="H28" s="232"/>
    </row>
    <row r="29" spans="1:8" x14ac:dyDescent="0.2">
      <c r="A29" s="232"/>
      <c r="B29" s="232"/>
      <c r="C29" s="232"/>
      <c r="D29" s="232"/>
      <c r="E29" s="232"/>
      <c r="F29" s="232"/>
      <c r="G29" s="232"/>
      <c r="H29" s="232"/>
    </row>
    <row r="30" spans="1:8" x14ac:dyDescent="0.2">
      <c r="A30" s="232"/>
      <c r="B30" s="232"/>
      <c r="C30" s="232"/>
      <c r="D30" s="232"/>
      <c r="E30" s="232"/>
      <c r="F30" s="232"/>
      <c r="G30" s="232"/>
      <c r="H30" s="232"/>
    </row>
    <row r="31" spans="1:8" x14ac:dyDescent="0.2">
      <c r="A31" s="232"/>
      <c r="B31" s="232"/>
      <c r="C31" s="232"/>
      <c r="D31" s="232"/>
      <c r="E31" s="232"/>
      <c r="F31" s="232"/>
      <c r="G31" s="232"/>
      <c r="H31" s="232"/>
    </row>
    <row r="32" spans="1:8" x14ac:dyDescent="0.2">
      <c r="A32" s="232"/>
      <c r="B32" s="232"/>
      <c r="C32" s="232"/>
      <c r="D32" s="232"/>
      <c r="E32" s="232"/>
      <c r="F32" s="232"/>
      <c r="G32" s="232"/>
      <c r="H32" s="232"/>
    </row>
    <row r="33" spans="1:8" x14ac:dyDescent="0.2">
      <c r="A33" s="232"/>
      <c r="B33" s="232"/>
      <c r="C33" s="232"/>
      <c r="D33" s="232"/>
      <c r="E33" s="232"/>
      <c r="F33" s="232"/>
      <c r="G33" s="232"/>
      <c r="H33" s="232"/>
    </row>
    <row r="34" spans="1:8" x14ac:dyDescent="0.2">
      <c r="A34" s="232"/>
      <c r="B34" s="232"/>
      <c r="C34" s="232"/>
      <c r="D34" s="232"/>
      <c r="E34" s="232"/>
      <c r="F34" s="232"/>
      <c r="G34" s="232"/>
      <c r="H34" s="232"/>
    </row>
    <row r="35" spans="1:8" x14ac:dyDescent="0.2">
      <c r="A35" s="232"/>
      <c r="B35" s="232"/>
      <c r="C35" s="232"/>
      <c r="D35" s="232"/>
      <c r="E35" s="232"/>
      <c r="F35" s="232"/>
      <c r="G35" s="232"/>
      <c r="H35" s="232"/>
    </row>
    <row r="36" spans="1:8" x14ac:dyDescent="0.2">
      <c r="A36" s="232"/>
      <c r="B36" s="232"/>
      <c r="C36" s="232"/>
      <c r="D36" s="232"/>
      <c r="E36" s="232"/>
      <c r="F36" s="232"/>
      <c r="G36" s="232"/>
      <c r="H36" s="232"/>
    </row>
    <row r="37" spans="1:8" x14ac:dyDescent="0.2">
      <c r="A37" s="232"/>
      <c r="B37" s="232"/>
      <c r="C37" s="232"/>
      <c r="D37" s="232"/>
      <c r="E37" s="232"/>
      <c r="F37" s="232"/>
      <c r="G37" s="232"/>
      <c r="H37" s="232"/>
    </row>
    <row r="38" spans="1:8" x14ac:dyDescent="0.2">
      <c r="A38" s="232"/>
      <c r="B38" s="232"/>
      <c r="C38" s="232"/>
      <c r="D38" s="232"/>
      <c r="E38" s="232"/>
      <c r="F38" s="232"/>
      <c r="G38" s="232"/>
      <c r="H38" s="232"/>
    </row>
    <row r="39" spans="1:8" x14ac:dyDescent="0.2">
      <c r="A39" s="232"/>
      <c r="B39" s="232"/>
      <c r="C39" s="232"/>
      <c r="D39" s="232"/>
      <c r="E39" s="232"/>
      <c r="F39" s="232"/>
      <c r="G39" s="232"/>
      <c r="H39" s="232"/>
    </row>
    <row r="40" spans="1:8" x14ac:dyDescent="0.2">
      <c r="A40" s="232"/>
      <c r="B40" s="232"/>
      <c r="C40" s="232"/>
      <c r="D40" s="232"/>
      <c r="E40" s="232"/>
      <c r="F40" s="232"/>
      <c r="G40" s="232"/>
      <c r="H40" s="232"/>
    </row>
    <row r="42" spans="1:8" x14ac:dyDescent="0.2">
      <c r="A42" s="57" t="s">
        <v>232</v>
      </c>
    </row>
  </sheetData>
  <mergeCells count="2">
    <mergeCell ref="A1:I1"/>
    <mergeCell ref="A2:H40"/>
  </mergeCells>
  <phoneticPr fontId="1" type="noConversion"/>
  <pageMargins left="0.75" right="0.75" top="1" bottom="1" header="0" footer="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1:J13"/>
  <sheetViews>
    <sheetView workbookViewId="0"/>
  </sheetViews>
  <sheetFormatPr baseColWidth="10" defaultRowHeight="12.75" x14ac:dyDescent="0.2"/>
  <cols>
    <col min="1" max="1" width="2.5703125" customWidth="1"/>
    <col min="2" max="2" width="8.7109375" customWidth="1"/>
    <col min="3" max="3" width="70.42578125" customWidth="1"/>
  </cols>
  <sheetData>
    <row r="1" spans="2:10" x14ac:dyDescent="0.2">
      <c r="B1" s="231" t="s">
        <v>189</v>
      </c>
      <c r="C1" s="231"/>
      <c r="D1" s="126"/>
      <c r="E1" s="126"/>
      <c r="F1" s="126"/>
      <c r="G1" s="126"/>
      <c r="H1" s="126"/>
      <c r="I1" s="126"/>
      <c r="J1" s="126"/>
    </row>
    <row r="3" spans="2:10" x14ac:dyDescent="0.2">
      <c r="B3" s="128" t="s">
        <v>187</v>
      </c>
      <c r="C3" s="128" t="s">
        <v>188</v>
      </c>
    </row>
    <row r="4" spans="2:10" ht="29.25" customHeight="1" x14ac:dyDescent="0.2">
      <c r="B4" s="129" t="s">
        <v>190</v>
      </c>
      <c r="C4" s="130" t="s">
        <v>199</v>
      </c>
    </row>
    <row r="5" spans="2:10" ht="25.5" x14ac:dyDescent="0.2">
      <c r="B5" s="129" t="s">
        <v>191</v>
      </c>
      <c r="C5" s="131" t="s">
        <v>201</v>
      </c>
    </row>
    <row r="6" spans="2:10" ht="38.25" x14ac:dyDescent="0.2">
      <c r="B6" s="129" t="s">
        <v>192</v>
      </c>
      <c r="C6" s="131" t="s">
        <v>202</v>
      </c>
    </row>
    <row r="7" spans="2:10" ht="51" x14ac:dyDescent="0.2">
      <c r="B7" s="129" t="s">
        <v>193</v>
      </c>
      <c r="C7" s="131" t="s">
        <v>203</v>
      </c>
    </row>
    <row r="8" spans="2:10" ht="25.5" x14ac:dyDescent="0.2">
      <c r="B8" s="129" t="s">
        <v>194</v>
      </c>
      <c r="C8" s="131" t="s">
        <v>233</v>
      </c>
    </row>
    <row r="9" spans="2:10" ht="15.75" x14ac:dyDescent="0.2">
      <c r="B9" s="129" t="s">
        <v>195</v>
      </c>
      <c r="C9" s="131" t="s">
        <v>204</v>
      </c>
    </row>
    <row r="10" spans="2:10" ht="25.5" x14ac:dyDescent="0.2">
      <c r="B10" s="129" t="s">
        <v>196</v>
      </c>
      <c r="C10" s="131" t="s">
        <v>205</v>
      </c>
    </row>
    <row r="11" spans="2:10" ht="69.75" customHeight="1" x14ac:dyDescent="0.2">
      <c r="B11" s="129" t="s">
        <v>197</v>
      </c>
      <c r="C11" s="131" t="s">
        <v>206</v>
      </c>
    </row>
    <row r="12" spans="2:10" ht="54.75" customHeight="1" x14ac:dyDescent="0.2">
      <c r="B12" s="129" t="s">
        <v>198</v>
      </c>
      <c r="C12" s="131" t="s">
        <v>207</v>
      </c>
    </row>
    <row r="13" spans="2:10" ht="38.25" x14ac:dyDescent="0.2">
      <c r="B13" s="129" t="s">
        <v>200</v>
      </c>
      <c r="C13" s="131" t="s">
        <v>208</v>
      </c>
    </row>
  </sheetData>
  <mergeCells count="1">
    <mergeCell ref="B1:C1"/>
  </mergeCells>
  <phoneticPr fontId="1" type="noConversion"/>
  <pageMargins left="0.74803149606299213" right="0.74803149606299213" top="0.98425196850393704" bottom="0.98425196850393704" header="0" footer="0"/>
  <pageSetup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B1:O47"/>
  <sheetViews>
    <sheetView workbookViewId="0"/>
  </sheetViews>
  <sheetFormatPr baseColWidth="10" defaultRowHeight="12.75" x14ac:dyDescent="0.2"/>
  <cols>
    <col min="1" max="1" width="3.5703125" customWidth="1"/>
  </cols>
  <sheetData>
    <row r="1" spans="2:15" ht="30" customHeight="1" x14ac:dyDescent="0.2">
      <c r="B1" s="237" t="s">
        <v>224</v>
      </c>
      <c r="C1" s="237"/>
      <c r="D1" s="237"/>
      <c r="E1" s="237"/>
      <c r="F1" s="237"/>
      <c r="G1" s="237"/>
      <c r="H1" s="237"/>
      <c r="I1" s="237"/>
      <c r="J1" s="237"/>
      <c r="K1" s="237"/>
      <c r="L1" s="237"/>
      <c r="M1" s="237"/>
      <c r="N1" s="237"/>
      <c r="O1" s="237"/>
    </row>
    <row r="2" spans="2:15" x14ac:dyDescent="0.2">
      <c r="C2" s="18"/>
      <c r="D2" s="18"/>
      <c r="E2" s="18"/>
      <c r="F2" s="18"/>
      <c r="G2" s="18"/>
      <c r="H2" s="18"/>
      <c r="I2" s="18"/>
      <c r="J2" s="18"/>
      <c r="K2" s="18"/>
      <c r="L2" s="18"/>
      <c r="M2" s="1"/>
      <c r="N2" s="1"/>
    </row>
    <row r="4" spans="2:15" x14ac:dyDescent="0.2">
      <c r="C4" s="236" t="s">
        <v>149</v>
      </c>
      <c r="D4" s="236"/>
      <c r="E4" s="236"/>
      <c r="F4" s="236"/>
      <c r="G4" s="236"/>
      <c r="H4" s="236"/>
      <c r="I4" s="236"/>
      <c r="J4" s="236"/>
      <c r="K4" s="236"/>
      <c r="L4" s="236"/>
      <c r="M4" s="236"/>
      <c r="N4" s="236"/>
    </row>
    <row r="5" spans="2:15" ht="31.5" customHeight="1" x14ac:dyDescent="0.2">
      <c r="B5" s="132" t="s">
        <v>209</v>
      </c>
      <c r="C5" s="133">
        <v>0.1</v>
      </c>
      <c r="D5" s="133">
        <v>0.2</v>
      </c>
      <c r="E5" s="133">
        <v>0.3</v>
      </c>
      <c r="F5" s="133">
        <v>0.5</v>
      </c>
      <c r="G5" s="133">
        <v>0.7</v>
      </c>
      <c r="H5" s="133">
        <v>1</v>
      </c>
      <c r="I5" s="133">
        <v>1.5</v>
      </c>
      <c r="J5" s="133">
        <v>2</v>
      </c>
      <c r="K5" s="133">
        <v>3</v>
      </c>
      <c r="L5" s="133">
        <v>4</v>
      </c>
      <c r="M5" s="133">
        <v>6</v>
      </c>
      <c r="N5" s="133">
        <v>8</v>
      </c>
    </row>
    <row r="6" spans="2:15" x14ac:dyDescent="0.2">
      <c r="B6" s="134">
        <v>0.05</v>
      </c>
      <c r="C6" s="127">
        <v>13.2</v>
      </c>
      <c r="D6" s="127">
        <v>13.61</v>
      </c>
      <c r="E6" s="127">
        <v>13.92</v>
      </c>
      <c r="F6" s="127">
        <v>14.4</v>
      </c>
      <c r="G6" s="127">
        <v>14.79</v>
      </c>
      <c r="H6" s="127">
        <v>15.26</v>
      </c>
      <c r="I6" s="127">
        <v>15.91</v>
      </c>
      <c r="J6" s="127">
        <v>16.43</v>
      </c>
      <c r="K6" s="127">
        <v>17.28</v>
      </c>
      <c r="L6" s="127">
        <v>17.97</v>
      </c>
      <c r="M6" s="127">
        <v>19.07</v>
      </c>
      <c r="N6" s="127">
        <v>19.940000000000001</v>
      </c>
    </row>
    <row r="7" spans="2:15" x14ac:dyDescent="0.2">
      <c r="B7" s="134">
        <v>0.1</v>
      </c>
      <c r="C7" s="127">
        <v>8.31</v>
      </c>
      <c r="D7" s="127">
        <v>8.57</v>
      </c>
      <c r="E7" s="127">
        <v>8.77</v>
      </c>
      <c r="F7" s="127">
        <v>9.07</v>
      </c>
      <c r="G7" s="127">
        <v>9.31</v>
      </c>
      <c r="H7" s="127">
        <v>9.6199999999999992</v>
      </c>
      <c r="I7" s="127">
        <v>10.02</v>
      </c>
      <c r="J7" s="127">
        <v>10.35</v>
      </c>
      <c r="K7" s="127">
        <v>10.89</v>
      </c>
      <c r="L7" s="127">
        <v>11.32</v>
      </c>
      <c r="M7" s="127">
        <v>12.01</v>
      </c>
      <c r="N7" s="127">
        <v>12.56</v>
      </c>
    </row>
    <row r="8" spans="2:15" x14ac:dyDescent="0.2">
      <c r="B8" s="134">
        <v>0.15</v>
      </c>
      <c r="C8" s="127">
        <v>6.34</v>
      </c>
      <c r="D8" s="127">
        <v>6.54</v>
      </c>
      <c r="E8" s="127">
        <v>6.69</v>
      </c>
      <c r="F8" s="127">
        <v>6.92</v>
      </c>
      <c r="G8" s="127">
        <v>7.11</v>
      </c>
      <c r="H8" s="127">
        <v>7.34</v>
      </c>
      <c r="I8" s="127">
        <v>7.65</v>
      </c>
      <c r="J8" s="127">
        <v>7.9</v>
      </c>
      <c r="K8" s="127">
        <v>8.31</v>
      </c>
      <c r="L8" s="127">
        <v>8.64</v>
      </c>
      <c r="M8" s="127">
        <v>9.17</v>
      </c>
      <c r="N8" s="127">
        <v>9.58</v>
      </c>
    </row>
    <row r="9" spans="2:15" x14ac:dyDescent="0.2">
      <c r="B9" s="134">
        <v>0.2</v>
      </c>
      <c r="C9" s="127">
        <v>5.24</v>
      </c>
      <c r="D9" s="127">
        <v>5.4</v>
      </c>
      <c r="E9" s="127">
        <v>5.52</v>
      </c>
      <c r="F9" s="127">
        <v>5.71</v>
      </c>
      <c r="G9" s="127">
        <v>5.87</v>
      </c>
      <c r="H9" s="127">
        <v>6.06</v>
      </c>
      <c r="I9" s="127">
        <v>6.31</v>
      </c>
      <c r="J9" s="127">
        <v>6.52</v>
      </c>
      <c r="K9" s="127">
        <v>6.86</v>
      </c>
      <c r="L9" s="127">
        <v>7.13</v>
      </c>
      <c r="M9" s="127">
        <v>7.57</v>
      </c>
      <c r="N9" s="127">
        <v>7.91</v>
      </c>
    </row>
    <row r="10" spans="2:15" x14ac:dyDescent="0.2">
      <c r="B10" s="233"/>
      <c r="C10" s="234"/>
      <c r="D10" s="234"/>
      <c r="E10" s="234"/>
      <c r="F10" s="234"/>
      <c r="G10" s="234"/>
      <c r="H10" s="234"/>
      <c r="I10" s="234"/>
      <c r="J10" s="234"/>
      <c r="K10" s="234"/>
      <c r="L10" s="234"/>
      <c r="M10" s="234"/>
      <c r="N10" s="235"/>
    </row>
    <row r="11" spans="2:15" x14ac:dyDescent="0.2">
      <c r="B11" s="134">
        <v>0.25</v>
      </c>
      <c r="C11" s="127">
        <v>4.51</v>
      </c>
      <c r="D11" s="127">
        <v>4.6500000000000004</v>
      </c>
      <c r="E11" s="127">
        <v>4.76</v>
      </c>
      <c r="F11" s="127">
        <v>4.92</v>
      </c>
      <c r="G11" s="127">
        <v>5.0599999999999996</v>
      </c>
      <c r="H11" s="127">
        <v>5.22</v>
      </c>
      <c r="I11" s="127">
        <v>5.44</v>
      </c>
      <c r="J11" s="127">
        <v>5.62</v>
      </c>
      <c r="K11" s="127">
        <v>5.91</v>
      </c>
      <c r="L11" s="127">
        <v>6.15</v>
      </c>
      <c r="M11" s="127">
        <v>6.52</v>
      </c>
      <c r="N11" s="127">
        <v>6.82</v>
      </c>
    </row>
    <row r="12" spans="2:15" x14ac:dyDescent="0.2">
      <c r="B12" s="134">
        <v>0.3</v>
      </c>
      <c r="C12" s="127">
        <v>4</v>
      </c>
      <c r="D12" s="127">
        <v>4.12</v>
      </c>
      <c r="E12" s="127">
        <v>4.21</v>
      </c>
      <c r="F12" s="127">
        <v>4.3600000000000003</v>
      </c>
      <c r="G12" s="127">
        <v>4.4800000000000004</v>
      </c>
      <c r="H12" s="127">
        <v>4.62</v>
      </c>
      <c r="I12" s="127">
        <v>4.82</v>
      </c>
      <c r="J12" s="127">
        <v>4.9800000000000004</v>
      </c>
      <c r="K12" s="127">
        <v>5.24</v>
      </c>
      <c r="L12" s="127">
        <v>5.44</v>
      </c>
      <c r="M12" s="127">
        <v>5.77</v>
      </c>
      <c r="N12" s="127">
        <v>6.04</v>
      </c>
    </row>
    <row r="13" spans="2:15" x14ac:dyDescent="0.2">
      <c r="B13" s="134">
        <v>0.35</v>
      </c>
      <c r="C13" s="127">
        <v>3.61</v>
      </c>
      <c r="D13" s="127">
        <v>3.72</v>
      </c>
      <c r="E13" s="127">
        <v>3.8</v>
      </c>
      <c r="F13" s="127">
        <v>3.94</v>
      </c>
      <c r="G13" s="127">
        <v>4.04</v>
      </c>
      <c r="H13" s="127">
        <v>4.17</v>
      </c>
      <c r="I13" s="127">
        <v>4.3499999999999996</v>
      </c>
      <c r="J13" s="127">
        <v>4.49</v>
      </c>
      <c r="K13" s="127">
        <v>4.72</v>
      </c>
      <c r="L13" s="127">
        <v>4.91</v>
      </c>
      <c r="M13" s="127">
        <v>5.21</v>
      </c>
      <c r="N13" s="127">
        <v>5.45</v>
      </c>
    </row>
    <row r="14" spans="2:15" x14ac:dyDescent="0.2">
      <c r="B14" s="134">
        <v>0.4</v>
      </c>
      <c r="C14" s="127">
        <v>3.3</v>
      </c>
      <c r="D14" s="127">
        <v>3.4</v>
      </c>
      <c r="E14" s="127">
        <v>3.48</v>
      </c>
      <c r="F14" s="127">
        <v>3.6</v>
      </c>
      <c r="G14" s="127">
        <v>3.7</v>
      </c>
      <c r="H14" s="127">
        <v>3.82</v>
      </c>
      <c r="I14" s="127">
        <v>3.98</v>
      </c>
      <c r="J14" s="127">
        <v>4.1100000000000003</v>
      </c>
      <c r="K14" s="127">
        <v>4.32</v>
      </c>
      <c r="L14" s="127">
        <v>4.49</v>
      </c>
      <c r="M14" s="127">
        <v>4.7699999999999996</v>
      </c>
      <c r="N14" s="127">
        <v>4.9800000000000004</v>
      </c>
    </row>
    <row r="15" spans="2:15" x14ac:dyDescent="0.2">
      <c r="B15" s="233"/>
      <c r="C15" s="234"/>
      <c r="D15" s="234"/>
      <c r="E15" s="234"/>
      <c r="F15" s="234"/>
      <c r="G15" s="234"/>
      <c r="H15" s="234"/>
      <c r="I15" s="234"/>
      <c r="J15" s="234"/>
      <c r="K15" s="234"/>
      <c r="L15" s="234"/>
      <c r="M15" s="234"/>
      <c r="N15" s="235"/>
    </row>
    <row r="16" spans="2:15" x14ac:dyDescent="0.2">
      <c r="B16" s="134">
        <v>0.45</v>
      </c>
      <c r="C16" s="127">
        <v>3.09</v>
      </c>
      <c r="D16" s="127">
        <v>3.14</v>
      </c>
      <c r="E16" s="127">
        <v>3.22</v>
      </c>
      <c r="F16" s="127">
        <v>3.33</v>
      </c>
      <c r="G16" s="127">
        <v>3.42</v>
      </c>
      <c r="H16" s="127">
        <v>3.53</v>
      </c>
      <c r="I16" s="127">
        <v>3.68</v>
      </c>
      <c r="J16" s="127">
        <v>3.8</v>
      </c>
      <c r="K16" s="127">
        <v>4</v>
      </c>
      <c r="L16" s="127">
        <v>4.1500000000000004</v>
      </c>
      <c r="M16" s="127">
        <v>4.41</v>
      </c>
      <c r="N16" s="127">
        <v>4.6100000000000003</v>
      </c>
    </row>
    <row r="17" spans="2:14" x14ac:dyDescent="0.2">
      <c r="B17" s="134">
        <v>0.5</v>
      </c>
      <c r="C17" s="127">
        <v>2.84</v>
      </c>
      <c r="D17" s="127">
        <v>2.93</v>
      </c>
      <c r="E17" s="127">
        <v>3</v>
      </c>
      <c r="F17" s="127">
        <v>3.1</v>
      </c>
      <c r="G17" s="127">
        <v>3.19</v>
      </c>
      <c r="H17" s="127">
        <v>3.29</v>
      </c>
      <c r="I17" s="127">
        <v>3.43</v>
      </c>
      <c r="J17" s="127">
        <v>3.54</v>
      </c>
      <c r="K17" s="127">
        <v>3.72</v>
      </c>
      <c r="L17" s="127">
        <v>3.87</v>
      </c>
      <c r="M17" s="127">
        <v>4.1100000000000003</v>
      </c>
      <c r="N17" s="127">
        <v>4.3</v>
      </c>
    </row>
    <row r="18" spans="2:14" x14ac:dyDescent="0.2">
      <c r="B18" s="134">
        <v>0.75</v>
      </c>
      <c r="C18" s="127">
        <v>2.17</v>
      </c>
      <c r="D18" s="127">
        <v>2.2400000000000002</v>
      </c>
      <c r="E18" s="127">
        <v>2.29</v>
      </c>
      <c r="F18" s="127">
        <v>2.37</v>
      </c>
      <c r="G18" s="127">
        <v>2.4300000000000002</v>
      </c>
      <c r="H18" s="127">
        <v>2.5099999999999998</v>
      </c>
      <c r="I18" s="127">
        <v>2.62</v>
      </c>
      <c r="J18" s="127">
        <v>2.7</v>
      </c>
      <c r="K18" s="127">
        <v>2.84</v>
      </c>
      <c r="L18" s="127">
        <v>2.95</v>
      </c>
      <c r="M18" s="127">
        <v>3.14</v>
      </c>
      <c r="N18" s="127">
        <v>3.26</v>
      </c>
    </row>
    <row r="19" spans="2:14" x14ac:dyDescent="0.2">
      <c r="B19" s="134">
        <v>1</v>
      </c>
      <c r="C19" s="127">
        <v>1.79</v>
      </c>
      <c r="D19" s="127">
        <v>1.85</v>
      </c>
      <c r="E19" s="127">
        <v>1.89</v>
      </c>
      <c r="F19" s="127">
        <v>1.96</v>
      </c>
      <c r="G19" s="127">
        <v>2.0099999999999998</v>
      </c>
      <c r="H19" s="127">
        <v>2.09</v>
      </c>
      <c r="I19" s="127">
        <v>2.16</v>
      </c>
      <c r="J19" s="127">
        <v>2.23</v>
      </c>
      <c r="K19" s="127">
        <v>2.35</v>
      </c>
      <c r="L19" s="127">
        <v>2.44</v>
      </c>
      <c r="M19" s="127">
        <v>2.59</v>
      </c>
      <c r="N19" s="127">
        <v>2.71</v>
      </c>
    </row>
    <row r="20" spans="2:14" x14ac:dyDescent="0.2">
      <c r="B20" s="233"/>
      <c r="C20" s="234"/>
      <c r="D20" s="234"/>
      <c r="E20" s="234"/>
      <c r="F20" s="234"/>
      <c r="G20" s="234"/>
      <c r="H20" s="234"/>
      <c r="I20" s="234"/>
      <c r="J20" s="234"/>
      <c r="K20" s="234"/>
      <c r="L20" s="234"/>
      <c r="M20" s="234"/>
      <c r="N20" s="235"/>
    </row>
    <row r="21" spans="2:14" x14ac:dyDescent="0.2">
      <c r="B21" s="134">
        <v>1.25</v>
      </c>
      <c r="C21" s="127">
        <v>1.54</v>
      </c>
      <c r="D21" s="127">
        <v>1.59</v>
      </c>
      <c r="E21" s="127">
        <v>1.63</v>
      </c>
      <c r="F21" s="127">
        <v>1.68</v>
      </c>
      <c r="G21" s="127">
        <v>1.73</v>
      </c>
      <c r="H21" s="127">
        <v>1.78</v>
      </c>
      <c r="I21" s="127">
        <v>1.86</v>
      </c>
      <c r="J21" s="127">
        <v>1.92</v>
      </c>
      <c r="K21" s="127">
        <v>2.02</v>
      </c>
      <c r="L21" s="127">
        <v>2.1</v>
      </c>
      <c r="M21" s="127">
        <v>2.23</v>
      </c>
      <c r="N21" s="127">
        <v>2.33</v>
      </c>
    </row>
    <row r="22" spans="2:14" x14ac:dyDescent="0.2">
      <c r="B22" s="134">
        <v>1.5</v>
      </c>
      <c r="C22" s="127">
        <v>1.37</v>
      </c>
      <c r="D22" s="127">
        <v>1.41</v>
      </c>
      <c r="E22" s="127">
        <v>1.44</v>
      </c>
      <c r="F22" s="127">
        <v>1.49</v>
      </c>
      <c r="G22" s="127">
        <v>1.53</v>
      </c>
      <c r="H22" s="127">
        <v>1.58</v>
      </c>
      <c r="I22" s="127">
        <v>1.65</v>
      </c>
      <c r="J22" s="127">
        <v>1.7</v>
      </c>
      <c r="K22" s="127">
        <v>1.79</v>
      </c>
      <c r="L22" s="127">
        <v>1.86</v>
      </c>
      <c r="M22" s="127">
        <v>1.97</v>
      </c>
      <c r="N22" s="127">
        <v>2.0699999999999998</v>
      </c>
    </row>
    <row r="23" spans="2:14" x14ac:dyDescent="0.2">
      <c r="B23" s="134">
        <v>1.75</v>
      </c>
      <c r="C23" s="127">
        <v>1.23</v>
      </c>
      <c r="D23" s="127">
        <v>1.27</v>
      </c>
      <c r="E23" s="127">
        <v>1.3</v>
      </c>
      <c r="F23" s="127">
        <v>1.35</v>
      </c>
      <c r="G23" s="127">
        <v>1.38</v>
      </c>
      <c r="H23" s="127">
        <v>1.43</v>
      </c>
      <c r="I23" s="127">
        <v>1.49</v>
      </c>
      <c r="J23" s="127">
        <v>1.54</v>
      </c>
      <c r="K23" s="127">
        <v>1.62</v>
      </c>
      <c r="L23" s="127">
        <v>1.68</v>
      </c>
      <c r="M23" s="127">
        <v>1.78</v>
      </c>
      <c r="N23" s="127">
        <v>1.86</v>
      </c>
    </row>
    <row r="24" spans="2:14" x14ac:dyDescent="0.2">
      <c r="B24" s="134">
        <v>2</v>
      </c>
      <c r="C24" s="127">
        <v>1.1299999999999999</v>
      </c>
      <c r="D24" s="127">
        <v>1.1599999999999999</v>
      </c>
      <c r="E24" s="127">
        <v>1.19</v>
      </c>
      <c r="F24" s="127">
        <v>1.23</v>
      </c>
      <c r="G24" s="127">
        <v>1.26</v>
      </c>
      <c r="H24" s="127">
        <v>1.31</v>
      </c>
      <c r="I24" s="127">
        <v>1.36</v>
      </c>
      <c r="J24" s="127">
        <v>1.4</v>
      </c>
      <c r="K24" s="127">
        <v>1.48</v>
      </c>
      <c r="L24" s="127">
        <v>1.54</v>
      </c>
      <c r="M24" s="127">
        <v>1.63</v>
      </c>
      <c r="N24" s="127">
        <v>1.7</v>
      </c>
    </row>
    <row r="25" spans="2:14" x14ac:dyDescent="0.2">
      <c r="B25" s="233"/>
      <c r="C25" s="234"/>
      <c r="D25" s="234"/>
      <c r="E25" s="234"/>
      <c r="F25" s="234"/>
      <c r="G25" s="234"/>
      <c r="H25" s="234"/>
      <c r="I25" s="234"/>
      <c r="J25" s="234"/>
      <c r="K25" s="234"/>
      <c r="L25" s="234"/>
      <c r="M25" s="234"/>
      <c r="N25" s="235"/>
    </row>
    <row r="26" spans="2:14" x14ac:dyDescent="0.2">
      <c r="B26" s="134">
        <v>2.25</v>
      </c>
      <c r="C26" s="127">
        <v>1.04</v>
      </c>
      <c r="D26" s="127">
        <v>1.08</v>
      </c>
      <c r="E26" s="127">
        <v>1.1000000000000001</v>
      </c>
      <c r="F26" s="127">
        <v>1.1399999999999999</v>
      </c>
      <c r="G26" s="127">
        <v>1.17</v>
      </c>
      <c r="H26" s="127">
        <v>1.21</v>
      </c>
      <c r="I26" s="127">
        <v>1.26</v>
      </c>
      <c r="J26" s="127">
        <v>1.3</v>
      </c>
      <c r="K26" s="127">
        <v>1.37</v>
      </c>
      <c r="L26" s="127">
        <v>1.42</v>
      </c>
      <c r="M26" s="127">
        <v>1.51</v>
      </c>
      <c r="N26" s="127">
        <v>1.58</v>
      </c>
    </row>
    <row r="27" spans="2:14" x14ac:dyDescent="0.2">
      <c r="B27" s="134">
        <v>2.5</v>
      </c>
      <c r="C27" s="127">
        <v>0.97</v>
      </c>
      <c r="D27" s="127">
        <v>1</v>
      </c>
      <c r="E27" s="127">
        <v>1.02</v>
      </c>
      <c r="F27" s="127">
        <v>1.06</v>
      </c>
      <c r="G27" s="127">
        <v>1.0900000000000001</v>
      </c>
      <c r="H27" s="127">
        <v>1.1200000000000001</v>
      </c>
      <c r="I27" s="127">
        <v>1.17</v>
      </c>
      <c r="J27" s="127">
        <v>1.21</v>
      </c>
      <c r="K27" s="127">
        <v>1.27</v>
      </c>
      <c r="L27" s="127">
        <v>1.32</v>
      </c>
      <c r="M27" s="127">
        <v>1.4</v>
      </c>
      <c r="N27" s="127">
        <v>1.47</v>
      </c>
    </row>
    <row r="28" spans="2:14" x14ac:dyDescent="0.2">
      <c r="B28" s="134">
        <v>3</v>
      </c>
      <c r="C28" s="127">
        <v>0.85</v>
      </c>
      <c r="D28" s="127">
        <v>0.89</v>
      </c>
      <c r="E28" s="127">
        <v>0.91</v>
      </c>
      <c r="F28" s="127">
        <v>0.94</v>
      </c>
      <c r="G28" s="127">
        <v>0.96</v>
      </c>
      <c r="H28" s="127">
        <v>1</v>
      </c>
      <c r="I28" s="127">
        <v>1.04</v>
      </c>
      <c r="J28" s="127">
        <v>1.07</v>
      </c>
      <c r="K28" s="127">
        <v>1.1299999999999999</v>
      </c>
      <c r="L28" s="127">
        <v>1.17</v>
      </c>
      <c r="M28" s="127">
        <v>1.24</v>
      </c>
      <c r="N28" s="127">
        <v>1.3</v>
      </c>
    </row>
    <row r="29" spans="2:14" x14ac:dyDescent="0.2">
      <c r="B29" s="134">
        <v>3.5</v>
      </c>
      <c r="C29" s="127">
        <v>0.78</v>
      </c>
      <c r="D29" s="127">
        <v>0.8</v>
      </c>
      <c r="E29" s="127">
        <v>0.82</v>
      </c>
      <c r="F29" s="127">
        <v>0.85</v>
      </c>
      <c r="G29" s="127">
        <v>0.87</v>
      </c>
      <c r="H29" s="127">
        <v>0.9</v>
      </c>
      <c r="I29" s="127">
        <v>0.94</v>
      </c>
      <c r="J29" s="127">
        <v>0.97</v>
      </c>
      <c r="K29" s="127">
        <v>1.02</v>
      </c>
      <c r="L29" s="127">
        <v>1.06</v>
      </c>
      <c r="M29" s="127">
        <v>1.1200000000000001</v>
      </c>
      <c r="N29" s="127">
        <v>1.17</v>
      </c>
    </row>
    <row r="30" spans="2:14" x14ac:dyDescent="0.2">
      <c r="B30" s="233"/>
      <c r="C30" s="234"/>
      <c r="D30" s="234"/>
      <c r="E30" s="234"/>
      <c r="F30" s="234"/>
      <c r="G30" s="234"/>
      <c r="H30" s="234"/>
      <c r="I30" s="234"/>
      <c r="J30" s="234"/>
      <c r="K30" s="234"/>
      <c r="L30" s="234"/>
      <c r="M30" s="234"/>
      <c r="N30" s="235"/>
    </row>
    <row r="31" spans="2:14" x14ac:dyDescent="0.2">
      <c r="B31" s="134">
        <v>4</v>
      </c>
      <c r="C31" s="127">
        <v>0.71</v>
      </c>
      <c r="D31" s="127">
        <v>0.73</v>
      </c>
      <c r="E31" s="127">
        <v>0.75</v>
      </c>
      <c r="F31" s="127">
        <v>0.78</v>
      </c>
      <c r="G31" s="127">
        <v>0.8</v>
      </c>
      <c r="H31" s="127">
        <v>0.82</v>
      </c>
      <c r="I31" s="127">
        <v>0.86</v>
      </c>
      <c r="J31" s="127">
        <v>0.88</v>
      </c>
      <c r="K31" s="127">
        <v>0.93</v>
      </c>
      <c r="L31" s="127">
        <v>0.97</v>
      </c>
      <c r="M31" s="127">
        <v>1.03</v>
      </c>
      <c r="N31" s="127">
        <v>1.07</v>
      </c>
    </row>
    <row r="32" spans="2:14" x14ac:dyDescent="0.2">
      <c r="B32" s="134">
        <v>4.5</v>
      </c>
      <c r="C32" s="127">
        <v>0.66</v>
      </c>
      <c r="D32" s="127">
        <v>0.68</v>
      </c>
      <c r="E32" s="127">
        <v>0.69</v>
      </c>
      <c r="F32" s="127">
        <v>0.72</v>
      </c>
      <c r="G32" s="127">
        <v>0.74</v>
      </c>
      <c r="H32" s="127">
        <v>0.76</v>
      </c>
      <c r="I32" s="127">
        <v>0.79</v>
      </c>
      <c r="J32" s="127">
        <v>0.82</v>
      </c>
      <c r="K32" s="127">
        <v>0.86</v>
      </c>
      <c r="L32" s="127">
        <v>0.9</v>
      </c>
      <c r="M32" s="127">
        <v>0.95</v>
      </c>
      <c r="N32" s="127">
        <v>0.99</v>
      </c>
    </row>
    <row r="33" spans="2:14" x14ac:dyDescent="0.2">
      <c r="B33" s="134">
        <v>5</v>
      </c>
      <c r="C33" s="127">
        <v>0.61</v>
      </c>
      <c r="D33" s="127">
        <v>0.63</v>
      </c>
      <c r="E33" s="127">
        <v>0.65</v>
      </c>
      <c r="F33" s="127">
        <v>0.67</v>
      </c>
      <c r="G33" s="127">
        <v>0.69</v>
      </c>
      <c r="H33" s="127">
        <v>0.71</v>
      </c>
      <c r="I33" s="127">
        <v>0.74</v>
      </c>
      <c r="J33" s="127">
        <v>0.76</v>
      </c>
      <c r="K33" s="127">
        <v>0.8</v>
      </c>
      <c r="L33" s="127">
        <v>0.81</v>
      </c>
      <c r="M33" s="127">
        <v>0.88</v>
      </c>
      <c r="N33" s="127">
        <v>0.91</v>
      </c>
    </row>
    <row r="34" spans="2:14" x14ac:dyDescent="0.2">
      <c r="B34" s="134">
        <v>7</v>
      </c>
      <c r="C34" s="127">
        <v>0.49</v>
      </c>
      <c r="D34" s="127">
        <v>0.5</v>
      </c>
      <c r="E34" s="127">
        <v>0.52</v>
      </c>
      <c r="F34" s="127">
        <v>0.53</v>
      </c>
      <c r="G34" s="127">
        <v>0.55000000000000004</v>
      </c>
      <c r="H34" s="127">
        <v>0.56999999999999995</v>
      </c>
      <c r="I34" s="127">
        <v>0.59</v>
      </c>
      <c r="J34" s="127">
        <v>0.61</v>
      </c>
      <c r="K34" s="127">
        <v>0.64</v>
      </c>
      <c r="L34" s="127">
        <v>0.67</v>
      </c>
      <c r="M34" s="127">
        <v>0.71</v>
      </c>
      <c r="N34" s="127">
        <v>0.74</v>
      </c>
    </row>
    <row r="35" spans="2:14" x14ac:dyDescent="0.2">
      <c r="B35" s="233"/>
      <c r="C35" s="234"/>
      <c r="D35" s="234"/>
      <c r="E35" s="234"/>
      <c r="F35" s="234"/>
      <c r="G35" s="234"/>
      <c r="H35" s="234"/>
      <c r="I35" s="234"/>
      <c r="J35" s="234"/>
      <c r="K35" s="234"/>
      <c r="L35" s="234"/>
      <c r="M35" s="234"/>
      <c r="N35" s="235"/>
    </row>
    <row r="36" spans="2:14" x14ac:dyDescent="0.2">
      <c r="B36" s="134">
        <v>10</v>
      </c>
      <c r="C36" s="127">
        <v>0.39</v>
      </c>
      <c r="D36" s="127">
        <v>0.4</v>
      </c>
      <c r="E36" s="127">
        <v>0.41</v>
      </c>
      <c r="F36" s="127">
        <v>0.42</v>
      </c>
      <c r="G36" s="127">
        <v>0.43</v>
      </c>
      <c r="H36" s="127">
        <v>0.45</v>
      </c>
      <c r="I36" s="127">
        <v>0.47</v>
      </c>
      <c r="J36" s="127">
        <v>0.48</v>
      </c>
      <c r="K36" s="127">
        <v>0.51</v>
      </c>
      <c r="L36" s="127">
        <v>0.53</v>
      </c>
      <c r="M36" s="127">
        <v>0.56000000000000005</v>
      </c>
      <c r="N36" s="127">
        <v>0.57999999999999996</v>
      </c>
    </row>
    <row r="37" spans="2:14" x14ac:dyDescent="0.2">
      <c r="B37" s="134">
        <v>20</v>
      </c>
      <c r="C37" s="127">
        <v>0.24</v>
      </c>
      <c r="D37" s="127">
        <v>0.25</v>
      </c>
      <c r="E37" s="127">
        <v>0.26</v>
      </c>
      <c r="F37" s="127">
        <v>0.26</v>
      </c>
      <c r="G37" s="127">
        <v>0.27</v>
      </c>
      <c r="H37" s="127">
        <v>0.28000000000000003</v>
      </c>
      <c r="I37" s="127">
        <v>0.28999999999999998</v>
      </c>
      <c r="J37" s="127">
        <v>0.3</v>
      </c>
      <c r="K37" s="127">
        <v>0.32</v>
      </c>
      <c r="L37" s="127">
        <v>0.33</v>
      </c>
      <c r="M37" s="127">
        <v>0.35</v>
      </c>
      <c r="N37" s="127">
        <v>0.37</v>
      </c>
    </row>
    <row r="38" spans="2:14" x14ac:dyDescent="0.2">
      <c r="B38" s="134">
        <v>30</v>
      </c>
      <c r="C38" s="127">
        <v>0.18</v>
      </c>
      <c r="D38" s="127">
        <v>0.19</v>
      </c>
      <c r="E38" s="127">
        <v>0.2</v>
      </c>
      <c r="F38" s="127">
        <v>0.2</v>
      </c>
      <c r="G38" s="127">
        <v>0.21</v>
      </c>
      <c r="H38" s="127">
        <v>0.21</v>
      </c>
      <c r="I38" s="127">
        <v>0.22</v>
      </c>
      <c r="J38" s="127">
        <v>0.23</v>
      </c>
      <c r="K38" s="127">
        <v>0.24</v>
      </c>
      <c r="L38" s="127">
        <v>0.25</v>
      </c>
      <c r="M38" s="127">
        <v>0.27</v>
      </c>
      <c r="N38" s="127">
        <v>0.28000000000000003</v>
      </c>
    </row>
    <row r="40" spans="2:14" x14ac:dyDescent="0.2">
      <c r="C40" t="s">
        <v>83</v>
      </c>
    </row>
    <row r="42" spans="2:14" x14ac:dyDescent="0.2">
      <c r="C42" t="s">
        <v>146</v>
      </c>
    </row>
    <row r="43" spans="2:14" x14ac:dyDescent="0.2">
      <c r="C43" t="s">
        <v>84</v>
      </c>
    </row>
    <row r="45" spans="2:14" x14ac:dyDescent="0.2">
      <c r="C45" t="s">
        <v>85</v>
      </c>
    </row>
    <row r="47" spans="2:14" x14ac:dyDescent="0.2">
      <c r="C47" t="s">
        <v>86</v>
      </c>
    </row>
  </sheetData>
  <mergeCells count="8">
    <mergeCell ref="B30:N30"/>
    <mergeCell ref="B35:N35"/>
    <mergeCell ref="C4:N4"/>
    <mergeCell ref="B1:O1"/>
    <mergeCell ref="B10:N10"/>
    <mergeCell ref="B15:N15"/>
    <mergeCell ref="B20:N20"/>
    <mergeCell ref="B25:N25"/>
  </mergeCells>
  <phoneticPr fontId="1"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N46"/>
  <sheetViews>
    <sheetView workbookViewId="0">
      <selection sqref="A1:H1"/>
    </sheetView>
  </sheetViews>
  <sheetFormatPr baseColWidth="10" defaultRowHeight="12.75" x14ac:dyDescent="0.2"/>
  <sheetData>
    <row r="1" spans="1:14" ht="12.75" customHeight="1" x14ac:dyDescent="0.2">
      <c r="A1" s="237" t="s">
        <v>211</v>
      </c>
      <c r="B1" s="237"/>
      <c r="C1" s="237"/>
      <c r="D1" s="237"/>
      <c r="E1" s="237"/>
      <c r="F1" s="237"/>
      <c r="G1" s="237"/>
      <c r="H1" s="237"/>
      <c r="I1" s="135"/>
      <c r="J1" s="135"/>
      <c r="K1" s="135"/>
      <c r="L1" s="135"/>
      <c r="M1" s="135"/>
      <c r="N1" s="135"/>
    </row>
    <row r="23" spans="1:8" x14ac:dyDescent="0.2">
      <c r="A23" s="136" t="s">
        <v>212</v>
      </c>
      <c r="B23" s="136"/>
      <c r="C23" s="136"/>
      <c r="D23" s="136"/>
      <c r="E23" s="136"/>
      <c r="F23" s="136"/>
      <c r="G23" s="136"/>
      <c r="H23" s="136"/>
    </row>
    <row r="46" spans="1:1" x14ac:dyDescent="0.2">
      <c r="A46" s="136" t="s">
        <v>213</v>
      </c>
    </row>
  </sheetData>
  <mergeCells count="1">
    <mergeCell ref="A1:H1"/>
  </mergeCells>
  <phoneticPr fontId="1" type="noConversion"/>
  <pageMargins left="0.75" right="0.75" top="1" bottom="1" header="0" footer="0"/>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FO-AGR-PC01-01</vt:lpstr>
      <vt:lpstr>Instrucciones Diligenciamiento</vt:lpstr>
      <vt:lpstr>Ejemplo de diligenciamiento</vt:lpstr>
      <vt:lpstr>Criterios calidad agua riego</vt:lpstr>
      <vt:lpstr>RAS. Richards</vt:lpstr>
      <vt:lpstr> Normas Riverside</vt:lpstr>
      <vt:lpstr>Clasificacion Normas Riverside</vt:lpstr>
      <vt:lpstr>Concentración de Calcio (Cax)</vt:lpstr>
      <vt:lpstr>Clasif. permeabilidad suelo</vt:lpstr>
      <vt:lpstr>'FO-AGR-PC01-01'!Área_de_impresión</vt:lpstr>
    </vt:vector>
  </TitlesOfParts>
  <Company>Nutrición Vegetal.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HCM Análisis de aguas de riego.</dc:title>
  <dc:creator>Ing. Agr. Harold Eduardo Sabogal B.</dc:creator>
  <dc:description>En elaboración.</dc:description>
  <cp:lastModifiedBy>user</cp:lastModifiedBy>
  <cp:lastPrinted>2021-03-09T16:56:58Z</cp:lastPrinted>
  <dcterms:created xsi:type="dcterms:W3CDTF">2007-07-20T15:17:01Z</dcterms:created>
  <dcterms:modified xsi:type="dcterms:W3CDTF">2023-08-24T01:12:08Z</dcterms:modified>
</cp:coreProperties>
</file>